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0650" activeTab="0"/>
  </bookViews>
  <sheets>
    <sheet name="Отчет" sheetId="1" r:id="rId1"/>
    <sheet name="Рейтинг - 1 группа" sheetId="2" r:id="rId2"/>
    <sheet name="Рейтинг - 2 группа" sheetId="3" r:id="rId3"/>
  </sheets>
  <definedNames>
    <definedName name="_xlnm.Print_Titles" localSheetId="0">'Отчет'!$A:$A</definedName>
    <definedName name="_xlnm.Print_Area" localSheetId="0">'Отчет'!$A$1:$BI$17</definedName>
    <definedName name="_xlnm.Print_Area" localSheetId="1">'Рейтинг - 1 группа'!$A$1:$C$13</definedName>
  </definedNames>
  <calcPr fullCalcOnLoad="1"/>
</workbook>
</file>

<file path=xl/sharedStrings.xml><?xml version="1.0" encoding="utf-8"?>
<sst xmlns="http://schemas.openxmlformats.org/spreadsheetml/2006/main" count="138" uniqueCount="63">
  <si>
    <t>1. Среднесрочное финансовое планирование</t>
  </si>
  <si>
    <t>Сумма оценок в группе</t>
  </si>
  <si>
    <t>Оценка по группе с учетом веса</t>
  </si>
  <si>
    <t>Оценка с учётом веса показателя</t>
  </si>
  <si>
    <t>2. Исполнение бюджета</t>
  </si>
  <si>
    <t>3.Учёт и отчётность</t>
  </si>
  <si>
    <t>4. Контроль и аудит</t>
  </si>
  <si>
    <t>5. Исполнение судебных актов</t>
  </si>
  <si>
    <t>Оценка по показателю</t>
  </si>
  <si>
    <t xml:space="preserve">Относительный вес показателя </t>
  </si>
  <si>
    <t>Значение показателя,
%</t>
  </si>
  <si>
    <t>5.2. Сумма, подлежащая взысканию по исполнительным документам</t>
  </si>
  <si>
    <t>Ранг по итогам оценки</t>
  </si>
  <si>
    <t xml:space="preserve">Сумма баллов </t>
  </si>
  <si>
    <t xml:space="preserve">среднее значение достигнутого качества </t>
  </si>
  <si>
    <t xml:space="preserve">3.4. Размещение на Официальном сайте Российской Федерации информации о деятельности государственных учреждений Республики Коми  (bus.gov.ru), в отношении которых орган исполнительной власти осуществляет функции и полномочия учредителя </t>
  </si>
  <si>
    <t>Значение P1, %</t>
  </si>
  <si>
    <t>Значение P2, %</t>
  </si>
  <si>
    <t>Оценка по показателю (вес P1 - 70%, P2 - 30%)</t>
  </si>
  <si>
    <t>С учётом корректировки при невозможности рассчета показателей</t>
  </si>
  <si>
    <t>С учётом корректировки при невозможности рассчета показателя 1.3.</t>
  </si>
  <si>
    <t>Всего оценка по группам 1,2,3,5</t>
  </si>
  <si>
    <t>Всего оценка по группам 
с учётом корректировки при невозможности рассчета показателей по группам 
3 и 4</t>
  </si>
  <si>
    <t xml:space="preserve">1.1. Качество планирования бюджетных расходов </t>
  </si>
  <si>
    <t>1.3. Своевременность представления обоснований бюджетных ассигнований на очередной финансовый год и плановый период - рассчитывается по итогам годового мониторинга</t>
  </si>
  <si>
    <t>2.1. Доля не исполненных ГРБС на конец отчетного периода бюджетных ассигнований - рассчитывается по итогам годового мониторинга</t>
  </si>
  <si>
    <t>2.2. Отклонение показателей по расходам от месячного кассового плана по расходам на смете ГРБС (за исключением расходов по федеральным средствам)</t>
  </si>
  <si>
    <t>2.3. Эффективность управления просроченной кредиторской задолженностью по расчётам с поставщиками и подрядчиками - рассчитывается по итогам годового мониторинга</t>
  </si>
  <si>
    <t>2.4. Динамика управления просроченной кредиторской задолженностью по расчётам с поставщиками и подрядчиками - рассчитывается по итогам годового мониторинга</t>
  </si>
  <si>
    <t>2.5. Динамика управления дебиторской задолженностью по расчётам с поставщиками и подрядчиками - рассчитывается по итогам годового мониторинга</t>
  </si>
  <si>
    <t>3.1. Представление в составе годовой бюджетной отчётности Сведений о мерах по повышению эффективности расходования бюджетных средств - рассчитывается по итогам годового мониторинга</t>
  </si>
  <si>
    <t>3.2. Представление в составе годовой бюджетной отчетности Сведений о результатах деятельности - рассчитывается по итогам годового мониторинга</t>
  </si>
  <si>
    <t>3.3. Своевременность и качество представления Отчёта о выполнении плана по сети, штатам и контингентам получателей бюджетных средств, состоящих на бюджете субъекта Российской Федерации - рассчитывается по итогам годового мониторинга</t>
  </si>
  <si>
    <t>3.5. Степень реализации плана мероприятий ведомственной программы повышения эффективности бюджетных расходов (далее-ППЭБР) - рассчитывается по итогам годового мониторинга</t>
  </si>
  <si>
    <t>4.1. Осуществление мероприятий внутреннего контроля - рассчитывается по итогам годового мониторинга</t>
  </si>
  <si>
    <t>4.2. Динамика нарушений, выявленных в ходе внешних контрольных мероприятий - рассчитывается по итогам годового мониторинга</t>
  </si>
  <si>
    <t>4.4. Доля недостач и хищений денежных средств и материальных ценностей - рассчитывается по итогам годового мониторинга</t>
  </si>
  <si>
    <t xml:space="preserve">Место в рейтинге </t>
  </si>
  <si>
    <t>Итоговая оценка, в баллах</t>
  </si>
  <si>
    <t>максимально возможное значение</t>
  </si>
  <si>
    <t>максимальное достигнутое значение</t>
  </si>
  <si>
    <t>среднее значение</t>
  </si>
  <si>
    <t>минимальное достигнутое значение</t>
  </si>
  <si>
    <t>Ревизионная комиссия администрации МР "Сосногорск"</t>
  </si>
  <si>
    <t>Комитет по управлению имуществом администрации МР "Сосногорск"</t>
  </si>
  <si>
    <t>Финансовое управление администрации МР "Сосногорск"</t>
  </si>
  <si>
    <t>Управление образования администрации МР "Сосногорск"</t>
  </si>
  <si>
    <t>Отдел культуры администрации МР "Сосногорск"</t>
  </si>
  <si>
    <t>Отдел физкультуры и спорта администрации МР "Сосногорск"</t>
  </si>
  <si>
    <t>Администрация муниципального района "Сосногорск"</t>
  </si>
  <si>
    <t>Главные распорядители бюджетных средств бюджета муниципального образования муниципального района "Сосногорск"</t>
  </si>
  <si>
    <t xml:space="preserve"> -</t>
  </si>
  <si>
    <t>С учётом корректировки веса показателя 3.4.</t>
  </si>
  <si>
    <t>1.2. Обоснованность представленных предложений для внесения изменений в сводную бюджетную роспись бюджета района в течение финансового года</t>
  </si>
  <si>
    <t>Среднее значение показателя</t>
  </si>
  <si>
    <t>Главные распорядители средств  бюджета МО МР «Сосногорск»</t>
  </si>
  <si>
    <t>Главные распорядители средств бюджета МО МР «Сосногорск»</t>
  </si>
  <si>
    <t xml:space="preserve">5.1. Приостановление операций по расходованию средств на лицевых счетах подведомственных ГРБС получателей средств бюджета района в связи с нарушением процедур исполнения судебных актов, предусматривающих обращение взыскания на средства бюджета района по обязательствам казенных учреждений </t>
  </si>
  <si>
    <t>4.3. Срок предоставления годовой бюджетной отчётности - рассчитывается по итогам годового мониторинга</t>
  </si>
  <si>
    <t>Совет муниципального образования муниципального района "Сосногорск"</t>
  </si>
  <si>
    <r>
      <t xml:space="preserve">Предварительный рейтинг главных распорядителей средств бюджета муниципального образования муниципального района "Сосногорск", не имеющие подведомственную сеть муниципальных казенных учреждений муниципального образования муниципального района «Сосногорск» и (или) не выполняющие функции и полномочия учредителя бюджетных и автономных учреждений муниципального образования муниципального района «Сосногорск»,
по итогам 1 полугодия 2016 года
</t>
    </r>
    <r>
      <rPr>
        <b/>
        <u val="single"/>
        <sz val="12"/>
        <rFont val="Times New Roman"/>
        <family val="1"/>
      </rPr>
      <t>(1 группа)</t>
    </r>
  </si>
  <si>
    <r>
      <t xml:space="preserve">Предварительный рейтинг главных распорядителей средств бюджета муниципального образования муниципального района "Сосногорск", имеющие подведомственную сеть муниципальных казенных учреждений муниципального образования муниципального района «Сосногорск» и (или) выполняющие функции и полномочия учредителя бюджетных и автономных учреждений муниципального образования муниципального района «Сосногорск», 
по итогам 1 полугодия 2016 года
</t>
    </r>
    <r>
      <rPr>
        <b/>
        <u val="single"/>
        <sz val="12"/>
        <rFont val="Times New Roman"/>
        <family val="1"/>
      </rPr>
      <t>(2 группа)</t>
    </r>
  </si>
  <si>
    <t>Отчёт о результатах оперативного мониторинга качества финансового менеджмента главных распорядителей средств бюджета муниципального образования муниципального района "Сосногорск" за 1 полугодие 2016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</si>
</sst>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00000"/>
    <numFmt numFmtId="170" formatCode="#,##0.00_р_."/>
    <numFmt numFmtId="171" formatCode="#,##0.00&quot;р.&quot;"/>
    <numFmt numFmtId="172" formatCode="#,##0.000_р_."/>
    <numFmt numFmtId="173" formatCode="#,##0_р_."/>
    <numFmt numFmtId="174" formatCode="#,##0.0000_р_."/>
    <numFmt numFmtId="175" formatCode="#,##0.00000_р_."/>
    <numFmt numFmtId="176" formatCode="#,##0.000000_р_."/>
    <numFmt numFmtId="177" formatCode="#,##0.0000000_р_."/>
    <numFmt numFmtId="178" formatCode="#,##0.00000000_р_."/>
    <numFmt numFmtId="179" formatCode="#,##0.000000000_р_."/>
    <numFmt numFmtId="180" formatCode="#,##0.0000000000_р_."/>
    <numFmt numFmtId="181" formatCode="#,##0.00000000000_р_."/>
    <numFmt numFmtId="182" formatCode="#,##0.0"/>
    <numFmt numFmtId="183" formatCode="_-* #,##0.0_р_._-;\-* #,##0.0_р_._-;_-* &quot;-&quot;??_р_._-;_-@_-"/>
    <numFmt numFmtId="184" formatCode="0.0"/>
    <numFmt numFmtId="185" formatCode="_-* #,##0.0_р_._-;\-* #,##0.0_р_._-;_-* &quot;-&quot;?_р_._-;_-@_-"/>
    <numFmt numFmtId="186" formatCode="0.000"/>
    <numFmt numFmtId="187" formatCode="0.0000"/>
    <numFmt numFmtId="188" formatCode="#,##0_ ;\-#,##0\ "/>
    <numFmt numFmtId="189" formatCode="0.00000"/>
    <numFmt numFmtId="190" formatCode="#,##0.00_ ;\-#,##0.00\ 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/>
    </xf>
    <xf numFmtId="186" fontId="3" fillId="0" borderId="14" xfId="0" applyNumberFormat="1" applyFont="1" applyFill="1" applyBorder="1" applyAlignment="1">
      <alignment/>
    </xf>
    <xf numFmtId="186" fontId="3" fillId="0" borderId="15" xfId="0" applyNumberFormat="1" applyFont="1" applyFill="1" applyBorder="1" applyAlignment="1">
      <alignment/>
    </xf>
    <xf numFmtId="186" fontId="3" fillId="0" borderId="12" xfId="0" applyNumberFormat="1" applyFont="1" applyFill="1" applyBorder="1" applyAlignment="1">
      <alignment horizontal="right"/>
    </xf>
    <xf numFmtId="186" fontId="3" fillId="0" borderId="16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/>
    </xf>
    <xf numFmtId="186" fontId="3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6" fontId="3" fillId="33" borderId="19" xfId="0" applyNumberFormat="1" applyFont="1" applyFill="1" applyBorder="1" applyAlignment="1">
      <alignment/>
    </xf>
    <xf numFmtId="186" fontId="3" fillId="33" borderId="20" xfId="0" applyNumberFormat="1" applyFont="1" applyFill="1" applyBorder="1" applyAlignment="1">
      <alignment/>
    </xf>
    <xf numFmtId="186" fontId="3" fillId="0" borderId="18" xfId="0" applyNumberFormat="1" applyFont="1" applyFill="1" applyBorder="1" applyAlignment="1">
      <alignment horizontal="right"/>
    </xf>
    <xf numFmtId="0" fontId="2" fillId="31" borderId="21" xfId="0" applyFont="1" applyFill="1" applyBorder="1" applyAlignment="1">
      <alignment horizontal="left" vertical="top" wrapText="1"/>
    </xf>
    <xf numFmtId="186" fontId="3" fillId="0" borderId="15" xfId="0" applyNumberFormat="1" applyFont="1" applyFill="1" applyBorder="1" applyAlignment="1">
      <alignment horizontal="right"/>
    </xf>
    <xf numFmtId="2" fontId="3" fillId="19" borderId="22" xfId="0" applyNumberFormat="1" applyFont="1" applyFill="1" applyBorder="1" applyAlignment="1">
      <alignment horizontal="center"/>
    </xf>
    <xf numFmtId="2" fontId="3" fillId="19" borderId="23" xfId="0" applyNumberFormat="1" applyFont="1" applyFill="1" applyBorder="1" applyAlignment="1">
      <alignment horizontal="center"/>
    </xf>
    <xf numFmtId="2" fontId="3" fillId="19" borderId="24" xfId="0" applyNumberFormat="1" applyFont="1" applyFill="1" applyBorder="1" applyAlignment="1">
      <alignment horizontal="center"/>
    </xf>
    <xf numFmtId="2" fontId="3" fillId="19" borderId="25" xfId="0" applyNumberFormat="1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top" wrapText="1"/>
    </xf>
    <xf numFmtId="0" fontId="3" fillId="19" borderId="24" xfId="0" applyFont="1" applyFill="1" applyBorder="1" applyAlignment="1">
      <alignment horizontal="center" vertical="top" wrapText="1"/>
    </xf>
    <xf numFmtId="0" fontId="3" fillId="19" borderId="22" xfId="0" applyFont="1" applyFill="1" applyBorder="1" applyAlignment="1">
      <alignment horizontal="center"/>
    </xf>
    <xf numFmtId="0" fontId="3" fillId="19" borderId="24" xfId="0" applyFont="1" applyFill="1" applyBorder="1" applyAlignment="1">
      <alignment horizontal="center"/>
    </xf>
    <xf numFmtId="0" fontId="3" fillId="19" borderId="27" xfId="0" applyFont="1" applyFill="1" applyBorder="1" applyAlignment="1">
      <alignment horizontal="center"/>
    </xf>
    <xf numFmtId="0" fontId="3" fillId="19" borderId="23" xfId="0" applyFont="1" applyFill="1" applyBorder="1" applyAlignment="1">
      <alignment/>
    </xf>
    <xf numFmtId="0" fontId="3" fillId="19" borderId="23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/>
    </xf>
    <xf numFmtId="186" fontId="3" fillId="0" borderId="13" xfId="0" applyNumberFormat="1" applyFont="1" applyFill="1" applyBorder="1" applyAlignment="1">
      <alignment/>
    </xf>
    <xf numFmtId="186" fontId="3" fillId="0" borderId="28" xfId="0" applyNumberFormat="1" applyFont="1" applyFill="1" applyBorder="1" applyAlignment="1">
      <alignment/>
    </xf>
    <xf numFmtId="186" fontId="3" fillId="0" borderId="29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 horizontal="right"/>
    </xf>
    <xf numFmtId="186" fontId="3" fillId="0" borderId="31" xfId="0" applyNumberFormat="1" applyFont="1" applyFill="1" applyBorder="1" applyAlignment="1">
      <alignment horizontal="right"/>
    </xf>
    <xf numFmtId="186" fontId="3" fillId="0" borderId="32" xfId="0" applyNumberFormat="1" applyFont="1" applyFill="1" applyBorder="1" applyAlignment="1">
      <alignment horizontal="right"/>
    </xf>
    <xf numFmtId="186" fontId="3" fillId="0" borderId="22" xfId="0" applyNumberFormat="1" applyFont="1" applyFill="1" applyBorder="1" applyAlignment="1">
      <alignment horizontal="right"/>
    </xf>
    <xf numFmtId="186" fontId="3" fillId="0" borderId="26" xfId="0" applyNumberFormat="1" applyFont="1" applyFill="1" applyBorder="1" applyAlignment="1">
      <alignment/>
    </xf>
    <xf numFmtId="186" fontId="3" fillId="0" borderId="21" xfId="0" applyNumberFormat="1" applyFont="1" applyFill="1" applyBorder="1" applyAlignment="1">
      <alignment/>
    </xf>
    <xf numFmtId="0" fontId="3" fillId="19" borderId="23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6" xfId="0" applyNumberFormat="1" applyFont="1" applyFill="1" applyBorder="1" applyAlignment="1">
      <alignment horizontal="right" wrapText="1"/>
    </xf>
    <xf numFmtId="186" fontId="3" fillId="0" borderId="26" xfId="0" applyNumberFormat="1" applyFont="1" applyFill="1" applyBorder="1" applyAlignment="1">
      <alignment horizontal="right"/>
    </xf>
    <xf numFmtId="0" fontId="3" fillId="19" borderId="22" xfId="0" applyFont="1" applyFill="1" applyBorder="1" applyAlignment="1">
      <alignment horizontal="center" vertical="center"/>
    </xf>
    <xf numFmtId="186" fontId="3" fillId="0" borderId="33" xfId="0" applyNumberFormat="1" applyFont="1" applyFill="1" applyBorder="1" applyAlignment="1">
      <alignment/>
    </xf>
    <xf numFmtId="186" fontId="3" fillId="0" borderId="34" xfId="0" applyNumberFormat="1" applyFont="1" applyFill="1" applyBorder="1" applyAlignment="1">
      <alignment/>
    </xf>
    <xf numFmtId="0" fontId="3" fillId="19" borderId="35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2" fontId="3" fillId="19" borderId="37" xfId="0" applyNumberFormat="1" applyFont="1" applyFill="1" applyBorder="1" applyAlignment="1">
      <alignment horizontal="center"/>
    </xf>
    <xf numFmtId="2" fontId="3" fillId="19" borderId="38" xfId="0" applyNumberFormat="1" applyFont="1" applyFill="1" applyBorder="1" applyAlignment="1">
      <alignment horizontal="center" vertical="top" wrapText="1"/>
    </xf>
    <xf numFmtId="186" fontId="3" fillId="33" borderId="39" xfId="0" applyNumberFormat="1" applyFont="1" applyFill="1" applyBorder="1" applyAlignment="1">
      <alignment/>
    </xf>
    <xf numFmtId="186" fontId="3" fillId="33" borderId="21" xfId="0" applyNumberFormat="1" applyFont="1" applyFill="1" applyBorder="1" applyAlignment="1">
      <alignment/>
    </xf>
    <xf numFmtId="0" fontId="2" fillId="19" borderId="40" xfId="0" applyFont="1" applyFill="1" applyBorder="1" applyAlignment="1">
      <alignment/>
    </xf>
    <xf numFmtId="0" fontId="2" fillId="31" borderId="39" xfId="0" applyFont="1" applyFill="1" applyBorder="1" applyAlignment="1">
      <alignment horizontal="left" vertical="top" wrapText="1"/>
    </xf>
    <xf numFmtId="0" fontId="2" fillId="19" borderId="41" xfId="0" applyFont="1" applyFill="1" applyBorder="1" applyAlignment="1">
      <alignment/>
    </xf>
    <xf numFmtId="186" fontId="3" fillId="33" borderId="42" xfId="0" applyNumberFormat="1" applyFont="1" applyFill="1" applyBorder="1" applyAlignment="1">
      <alignment/>
    </xf>
    <xf numFmtId="186" fontId="3" fillId="33" borderId="43" xfId="0" applyNumberFormat="1" applyFont="1" applyFill="1" applyBorder="1" applyAlignment="1">
      <alignment/>
    </xf>
    <xf numFmtId="0" fontId="3" fillId="19" borderId="35" xfId="0" applyFont="1" applyFill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/>
    </xf>
    <xf numFmtId="1" fontId="2" fillId="34" borderId="18" xfId="0" applyNumberFormat="1" applyFont="1" applyFill="1" applyBorder="1" applyAlignment="1">
      <alignment/>
    </xf>
    <xf numFmtId="1" fontId="2" fillId="34" borderId="15" xfId="0" applyNumberFormat="1" applyFont="1" applyFill="1" applyBorder="1" applyAlignment="1">
      <alignment/>
    </xf>
    <xf numFmtId="0" fontId="3" fillId="19" borderId="44" xfId="0" applyFont="1" applyFill="1" applyBorder="1" applyAlignment="1">
      <alignment/>
    </xf>
    <xf numFmtId="186" fontId="3" fillId="0" borderId="17" xfId="0" applyNumberFormat="1" applyFont="1" applyFill="1" applyBorder="1" applyAlignment="1">
      <alignment/>
    </xf>
    <xf numFmtId="2" fontId="3" fillId="35" borderId="46" xfId="0" applyNumberFormat="1" applyFont="1" applyFill="1" applyBorder="1" applyAlignment="1">
      <alignment horizontal="center"/>
    </xf>
    <xf numFmtId="2" fontId="3" fillId="36" borderId="47" xfId="0" applyNumberFormat="1" applyFont="1" applyFill="1" applyBorder="1" applyAlignment="1">
      <alignment horizontal="center" vertical="top" wrapText="1"/>
    </xf>
    <xf numFmtId="2" fontId="3" fillId="35" borderId="48" xfId="0" applyNumberFormat="1" applyFont="1" applyFill="1" applyBorder="1" applyAlignment="1">
      <alignment horizontal="center"/>
    </xf>
    <xf numFmtId="186" fontId="2" fillId="34" borderId="49" xfId="0" applyNumberFormat="1" applyFont="1" applyFill="1" applyBorder="1" applyAlignment="1">
      <alignment/>
    </xf>
    <xf numFmtId="0" fontId="2" fillId="19" borderId="50" xfId="0" applyFont="1" applyFill="1" applyBorder="1" applyAlignment="1">
      <alignment/>
    </xf>
    <xf numFmtId="186" fontId="2" fillId="35" borderId="21" xfId="0" applyNumberFormat="1" applyFont="1" applyFill="1" applyBorder="1" applyAlignment="1">
      <alignment/>
    </xf>
    <xf numFmtId="0" fontId="3" fillId="35" borderId="50" xfId="0" applyFont="1" applyFill="1" applyBorder="1" applyAlignment="1">
      <alignment/>
    </xf>
    <xf numFmtId="2" fontId="3" fillId="36" borderId="47" xfId="0" applyNumberFormat="1" applyFont="1" applyFill="1" applyBorder="1" applyAlignment="1">
      <alignment horizontal="center"/>
    </xf>
    <xf numFmtId="2" fontId="3" fillId="35" borderId="51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51" xfId="0" applyFont="1" applyFill="1" applyBorder="1" applyAlignment="1">
      <alignment/>
    </xf>
    <xf numFmtId="0" fontId="3" fillId="35" borderId="46" xfId="0" applyFont="1" applyFill="1" applyBorder="1" applyAlignment="1">
      <alignment horizontal="center" vertical="top" wrapText="1"/>
    </xf>
    <xf numFmtId="0" fontId="3" fillId="35" borderId="48" xfId="0" applyFont="1" applyFill="1" applyBorder="1" applyAlignment="1">
      <alignment horizontal="center" vertical="top" wrapText="1"/>
    </xf>
    <xf numFmtId="0" fontId="3" fillId="35" borderId="48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 vertical="center"/>
    </xf>
    <xf numFmtId="2" fontId="3" fillId="33" borderId="47" xfId="0" applyNumberFormat="1" applyFont="1" applyFill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2" fontId="3" fillId="33" borderId="50" xfId="0" applyNumberFormat="1" applyFont="1" applyFill="1" applyBorder="1" applyAlignment="1">
      <alignment horizontal="center" vertical="center"/>
    </xf>
    <xf numFmtId="2" fontId="3" fillId="33" borderId="54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2" fillId="35" borderId="50" xfId="0" applyFont="1" applyFill="1" applyBorder="1" applyAlignment="1">
      <alignment/>
    </xf>
    <xf numFmtId="186" fontId="3" fillId="0" borderId="39" xfId="0" applyNumberFormat="1" applyFont="1" applyFill="1" applyBorder="1" applyAlignment="1">
      <alignment/>
    </xf>
    <xf numFmtId="186" fontId="7" fillId="35" borderId="39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10" fillId="0" borderId="52" xfId="0" applyFont="1" applyBorder="1" applyAlignment="1">
      <alignment vertical="top" wrapText="1"/>
    </xf>
    <xf numFmtId="0" fontId="3" fillId="33" borderId="56" xfId="0" applyFont="1" applyFill="1" applyBorder="1" applyAlignment="1">
      <alignment horizontal="center" vertical="center"/>
    </xf>
    <xf numFmtId="0" fontId="2" fillId="31" borderId="44" xfId="0" applyFont="1" applyFill="1" applyBorder="1" applyAlignment="1">
      <alignment horizontal="left" vertical="top" wrapText="1"/>
    </xf>
    <xf numFmtId="186" fontId="3" fillId="0" borderId="2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186" fontId="3" fillId="0" borderId="23" xfId="0" applyNumberFormat="1" applyFont="1" applyFill="1" applyBorder="1" applyAlignment="1">
      <alignment/>
    </xf>
    <xf numFmtId="186" fontId="3" fillId="33" borderId="24" xfId="0" applyNumberFormat="1" applyFont="1" applyFill="1" applyBorder="1" applyAlignment="1">
      <alignment/>
    </xf>
    <xf numFmtId="186" fontId="3" fillId="33" borderId="44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6" fontId="3" fillId="0" borderId="57" xfId="0" applyNumberFormat="1" applyFont="1" applyFill="1" applyBorder="1" applyAlignment="1">
      <alignment/>
    </xf>
    <xf numFmtId="186" fontId="3" fillId="33" borderId="35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horizontal="right"/>
    </xf>
    <xf numFmtId="2" fontId="3" fillId="0" borderId="41" xfId="0" applyNumberFormat="1" applyFont="1" applyFill="1" applyBorder="1" applyAlignment="1">
      <alignment horizontal="right" wrapText="1"/>
    </xf>
    <xf numFmtId="2" fontId="3" fillId="0" borderId="22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1" fontId="2" fillId="34" borderId="26" xfId="0" applyNumberFormat="1" applyFont="1" applyFill="1" applyBorder="1" applyAlignment="1">
      <alignment/>
    </xf>
    <xf numFmtId="0" fontId="2" fillId="31" borderId="57" xfId="0" applyFont="1" applyFill="1" applyBorder="1" applyAlignment="1">
      <alignment horizontal="left" vertical="top" wrapText="1"/>
    </xf>
    <xf numFmtId="186" fontId="2" fillId="34" borderId="57" xfId="0" applyNumberFormat="1" applyFont="1" applyFill="1" applyBorder="1" applyAlignment="1">
      <alignment/>
    </xf>
    <xf numFmtId="186" fontId="7" fillId="35" borderId="58" xfId="0" applyNumberFormat="1" applyFont="1" applyFill="1" applyBorder="1" applyAlignment="1">
      <alignment/>
    </xf>
    <xf numFmtId="186" fontId="3" fillId="0" borderId="39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/>
    </xf>
    <xf numFmtId="186" fontId="3" fillId="0" borderId="55" xfId="0" applyNumberFormat="1" applyFont="1" applyFill="1" applyBorder="1" applyAlignment="1">
      <alignment/>
    </xf>
    <xf numFmtId="186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186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3" fillId="37" borderId="16" xfId="0" applyNumberFormat="1" applyFont="1" applyFill="1" applyBorder="1" applyAlignment="1">
      <alignment/>
    </xf>
    <xf numFmtId="0" fontId="3" fillId="37" borderId="12" xfId="0" applyNumberFormat="1" applyFont="1" applyFill="1" applyBorder="1" applyAlignment="1">
      <alignment/>
    </xf>
    <xf numFmtId="0" fontId="3" fillId="37" borderId="5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186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4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 horizontal="center"/>
    </xf>
    <xf numFmtId="186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86" fontId="1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NumberFormat="1" applyFont="1" applyBorder="1" applyAlignment="1">
      <alignment horizontal="center" vertical="center" wrapText="1"/>
    </xf>
    <xf numFmtId="186" fontId="11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86" fontId="3" fillId="33" borderId="59" xfId="0" applyNumberFormat="1" applyFont="1" applyFill="1" applyBorder="1" applyAlignment="1">
      <alignment/>
    </xf>
    <xf numFmtId="186" fontId="3" fillId="0" borderId="60" xfId="0" applyNumberFormat="1" applyFont="1" applyFill="1" applyBorder="1" applyAlignment="1">
      <alignment/>
    </xf>
    <xf numFmtId="186" fontId="3" fillId="0" borderId="33" xfId="0" applyNumberFormat="1" applyFont="1" applyFill="1" applyBorder="1" applyAlignment="1">
      <alignment horizontal="right"/>
    </xf>
    <xf numFmtId="186" fontId="3" fillId="0" borderId="60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/>
    </xf>
    <xf numFmtId="1" fontId="2" fillId="34" borderId="60" xfId="0" applyNumberFormat="1" applyFont="1" applyFill="1" applyBorder="1" applyAlignment="1">
      <alignment/>
    </xf>
    <xf numFmtId="2" fontId="3" fillId="37" borderId="12" xfId="0" applyNumberFormat="1" applyFont="1" applyFill="1" applyBorder="1" applyAlignment="1">
      <alignment horizontal="right" wrapText="1"/>
    </xf>
    <xf numFmtId="0" fontId="4" fillId="0" borderId="4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86" fontId="3" fillId="37" borderId="12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184" fontId="11" fillId="0" borderId="0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0" fontId="2" fillId="38" borderId="40" xfId="0" applyFont="1" applyFill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31" borderId="60" xfId="0" applyFont="1" applyFill="1" applyBorder="1" applyAlignment="1">
      <alignment horizontal="center" vertical="center" wrapText="1"/>
    </xf>
    <xf numFmtId="0" fontId="3" fillId="31" borderId="43" xfId="0" applyFont="1" applyFill="1" applyBorder="1" applyAlignment="1">
      <alignment horizontal="center" vertical="center" wrapText="1"/>
    </xf>
    <xf numFmtId="0" fontId="3" fillId="31" borderId="49" xfId="0" applyFont="1" applyFill="1" applyBorder="1" applyAlignment="1">
      <alignment horizontal="center" vertical="center" wrapText="1"/>
    </xf>
    <xf numFmtId="0" fontId="3" fillId="31" borderId="59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64" xfId="0" applyFont="1" applyFill="1" applyBorder="1" applyAlignment="1">
      <alignment horizontal="center" vertical="center" wrapText="1"/>
    </xf>
    <xf numFmtId="0" fontId="3" fillId="26" borderId="47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3" fillId="26" borderId="44" xfId="0" applyFont="1" applyFill="1" applyBorder="1" applyAlignment="1">
      <alignment horizontal="center" vertical="center" wrapText="1"/>
    </xf>
    <xf numFmtId="0" fontId="3" fillId="26" borderId="58" xfId="0" applyFont="1" applyFill="1" applyBorder="1" applyAlignment="1">
      <alignment horizontal="center" vertical="center" wrapText="1"/>
    </xf>
    <xf numFmtId="0" fontId="3" fillId="26" borderId="5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3">
    <dxf>
      <fill>
        <patternFill>
          <bgColor rgb="FFFF0000"/>
        </patternFill>
      </fill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0" sqref="M10"/>
    </sheetView>
  </sheetViews>
  <sheetFormatPr defaultColWidth="9.00390625" defaultRowHeight="12.75"/>
  <cols>
    <col min="1" max="1" width="24.875" style="1" customWidth="1"/>
    <col min="2" max="2" width="8.875" style="3" customWidth="1"/>
    <col min="3" max="4" width="9.25390625" style="3" customWidth="1"/>
    <col min="5" max="5" width="9.875" style="3" customWidth="1"/>
    <col min="6" max="6" width="10.00390625" style="3" customWidth="1"/>
    <col min="7" max="7" width="9.375" style="4" customWidth="1"/>
    <col min="8" max="8" width="8.75390625" style="2" customWidth="1"/>
    <col min="9" max="9" width="9.375" style="4" customWidth="1"/>
    <col min="10" max="11" width="9.375" style="3" customWidth="1"/>
    <col min="12" max="12" width="10.25390625" style="3" customWidth="1"/>
    <col min="13" max="13" width="9.375" style="3" customWidth="1"/>
    <col min="14" max="14" width="10.375" style="3" customWidth="1"/>
    <col min="15" max="15" width="10.75390625" style="3" customWidth="1"/>
    <col min="16" max="16" width="10.25390625" style="3" customWidth="1"/>
    <col min="17" max="17" width="9.625" style="3" customWidth="1"/>
    <col min="18" max="18" width="13.00390625" style="3" customWidth="1"/>
    <col min="19" max="20" width="9.75390625" style="3" customWidth="1"/>
    <col min="21" max="21" width="7.00390625" style="2" customWidth="1"/>
    <col min="22" max="23" width="8.375" style="4" customWidth="1"/>
    <col min="24" max="24" width="10.00390625" style="3" customWidth="1"/>
    <col min="25" max="25" width="11.75390625" style="3" customWidth="1"/>
    <col min="26" max="27" width="9.25390625" style="3" customWidth="1"/>
    <col min="28" max="28" width="10.75390625" style="3" customWidth="1"/>
    <col min="29" max="29" width="14.625" style="3" customWidth="1"/>
    <col min="30" max="30" width="8.25390625" style="3" customWidth="1"/>
    <col min="31" max="31" width="8.00390625" style="3" customWidth="1"/>
    <col min="32" max="32" width="10.25390625" style="3" customWidth="1"/>
    <col min="33" max="33" width="9.375" style="3" customWidth="1"/>
    <col min="34" max="35" width="9.875" style="3" hidden="1" customWidth="1"/>
    <col min="36" max="36" width="6.625" style="2" customWidth="1"/>
    <col min="37" max="37" width="8.00390625" style="4" customWidth="1"/>
    <col min="38" max="38" width="9.375" style="3" customWidth="1"/>
    <col min="39" max="39" width="9.00390625" style="3" customWidth="1"/>
    <col min="40" max="40" width="9.375" style="3" customWidth="1"/>
    <col min="41" max="41" width="9.25390625" style="3" customWidth="1"/>
    <col min="42" max="42" width="9.375" style="3" customWidth="1"/>
    <col min="43" max="43" width="9.75390625" style="3" customWidth="1"/>
    <col min="44" max="44" width="9.375" style="3" customWidth="1"/>
    <col min="45" max="45" width="9.25390625" style="3" customWidth="1"/>
    <col min="46" max="46" width="9.375" style="3" customWidth="1"/>
    <col min="47" max="47" width="8.125" style="2" customWidth="1"/>
    <col min="48" max="48" width="9.375" style="4" customWidth="1"/>
    <col min="49" max="49" width="15.625" style="3" customWidth="1"/>
    <col min="50" max="50" width="16.375" style="3" customWidth="1"/>
    <col min="51" max="51" width="8.75390625" style="3" customWidth="1"/>
    <col min="52" max="52" width="9.625" style="3" customWidth="1"/>
    <col min="53" max="53" width="9.375" style="3" customWidth="1"/>
    <col min="54" max="54" width="9.375" style="2" customWidth="1"/>
    <col min="55" max="57" width="9.375" style="4" customWidth="1"/>
    <col min="58" max="58" width="8.125" style="7" customWidth="1"/>
    <col min="59" max="59" width="27.625" style="7" customWidth="1"/>
    <col min="60" max="60" width="7.375" style="7" customWidth="1"/>
    <col min="61" max="61" width="7.75390625" style="7" customWidth="1"/>
  </cols>
  <sheetData>
    <row r="1" spans="1:61" ht="38.25" customHeight="1" thickBot="1">
      <c r="A1" s="101"/>
      <c r="B1" s="229" t="s">
        <v>62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</row>
    <row r="2" spans="1:61" s="15" customFormat="1" ht="12.75" customHeight="1">
      <c r="A2" s="218" t="s">
        <v>50</v>
      </c>
      <c r="B2" s="171" t="s">
        <v>0</v>
      </c>
      <c r="C2" s="158"/>
      <c r="D2" s="159"/>
      <c r="E2" s="160"/>
      <c r="F2" s="160"/>
      <c r="G2" s="161"/>
      <c r="H2" s="185" t="s">
        <v>1</v>
      </c>
      <c r="I2" s="196" t="s">
        <v>2</v>
      </c>
      <c r="J2" s="205" t="s">
        <v>20</v>
      </c>
      <c r="K2" s="230" t="s">
        <v>4</v>
      </c>
      <c r="L2" s="230"/>
      <c r="M2" s="162"/>
      <c r="N2" s="162"/>
      <c r="O2" s="162"/>
      <c r="P2" s="162"/>
      <c r="Q2" s="162"/>
      <c r="R2" s="162"/>
      <c r="S2" s="162"/>
      <c r="T2" s="163"/>
      <c r="U2" s="185" t="s">
        <v>1</v>
      </c>
      <c r="V2" s="196" t="s">
        <v>2</v>
      </c>
      <c r="W2" s="205" t="s">
        <v>19</v>
      </c>
      <c r="X2" s="172" t="s">
        <v>5</v>
      </c>
      <c r="Y2" s="162"/>
      <c r="Z2" s="162"/>
      <c r="AA2" s="162"/>
      <c r="AB2" s="164"/>
      <c r="AC2" s="164"/>
      <c r="AD2" s="164"/>
      <c r="AE2" s="164"/>
      <c r="AF2" s="164"/>
      <c r="AG2" s="165"/>
      <c r="AH2" s="164"/>
      <c r="AI2" s="164"/>
      <c r="AJ2" s="185" t="s">
        <v>1</v>
      </c>
      <c r="AK2" s="196" t="s">
        <v>2</v>
      </c>
      <c r="AL2" s="205" t="s">
        <v>52</v>
      </c>
      <c r="AM2" s="202" t="s">
        <v>6</v>
      </c>
      <c r="AN2" s="203"/>
      <c r="AO2" s="203"/>
      <c r="AP2" s="203"/>
      <c r="AQ2" s="203"/>
      <c r="AR2" s="203"/>
      <c r="AS2" s="203"/>
      <c r="AT2" s="204"/>
      <c r="AU2" s="185" t="s">
        <v>1</v>
      </c>
      <c r="AV2" s="196" t="s">
        <v>2</v>
      </c>
      <c r="AW2" s="172" t="s">
        <v>7</v>
      </c>
      <c r="AX2" s="162"/>
      <c r="AY2" s="162"/>
      <c r="AZ2" s="162"/>
      <c r="BA2" s="162"/>
      <c r="BB2" s="185" t="s">
        <v>1</v>
      </c>
      <c r="BC2" s="196" t="s">
        <v>2</v>
      </c>
      <c r="BD2" s="205" t="s">
        <v>21</v>
      </c>
      <c r="BE2" s="205" t="s">
        <v>22</v>
      </c>
      <c r="BF2" s="199" t="s">
        <v>12</v>
      </c>
      <c r="BG2" s="166"/>
      <c r="BH2" s="179" t="s">
        <v>13</v>
      </c>
      <c r="BI2" s="182" t="s">
        <v>14</v>
      </c>
    </row>
    <row r="3" spans="1:61" s="100" customFormat="1" ht="102" customHeight="1">
      <c r="A3" s="219"/>
      <c r="B3" s="192" t="s">
        <v>23</v>
      </c>
      <c r="C3" s="193"/>
      <c r="D3" s="192" t="s">
        <v>53</v>
      </c>
      <c r="E3" s="193"/>
      <c r="F3" s="192" t="s">
        <v>24</v>
      </c>
      <c r="G3" s="193"/>
      <c r="H3" s="186"/>
      <c r="I3" s="197"/>
      <c r="J3" s="206"/>
      <c r="K3" s="192" t="s">
        <v>25</v>
      </c>
      <c r="L3" s="193"/>
      <c r="M3" s="192" t="s">
        <v>26</v>
      </c>
      <c r="N3" s="193"/>
      <c r="O3" s="192" t="s">
        <v>27</v>
      </c>
      <c r="P3" s="193"/>
      <c r="Q3" s="192" t="s">
        <v>28</v>
      </c>
      <c r="R3" s="193"/>
      <c r="S3" s="192" t="s">
        <v>29</v>
      </c>
      <c r="T3" s="193"/>
      <c r="U3" s="186"/>
      <c r="V3" s="197"/>
      <c r="W3" s="206"/>
      <c r="X3" s="192" t="s">
        <v>30</v>
      </c>
      <c r="Y3" s="193"/>
      <c r="Z3" s="192" t="s">
        <v>31</v>
      </c>
      <c r="AA3" s="193"/>
      <c r="AB3" s="192" t="s">
        <v>32</v>
      </c>
      <c r="AC3" s="193"/>
      <c r="AD3" s="194" t="s">
        <v>15</v>
      </c>
      <c r="AE3" s="195"/>
      <c r="AF3" s="195"/>
      <c r="AG3" s="193"/>
      <c r="AH3" s="194" t="s">
        <v>33</v>
      </c>
      <c r="AI3" s="195"/>
      <c r="AJ3" s="186"/>
      <c r="AK3" s="197"/>
      <c r="AL3" s="206"/>
      <c r="AM3" s="194" t="s">
        <v>34</v>
      </c>
      <c r="AN3" s="195"/>
      <c r="AO3" s="194" t="s">
        <v>35</v>
      </c>
      <c r="AP3" s="195"/>
      <c r="AQ3" s="194" t="s">
        <v>58</v>
      </c>
      <c r="AR3" s="195"/>
      <c r="AS3" s="194" t="s">
        <v>36</v>
      </c>
      <c r="AT3" s="195"/>
      <c r="AU3" s="186"/>
      <c r="AV3" s="197"/>
      <c r="AW3" s="192" t="s">
        <v>57</v>
      </c>
      <c r="AX3" s="193"/>
      <c r="AY3" s="194" t="s">
        <v>11</v>
      </c>
      <c r="AZ3" s="195"/>
      <c r="BA3" s="193"/>
      <c r="BB3" s="186"/>
      <c r="BC3" s="197"/>
      <c r="BD3" s="206"/>
      <c r="BE3" s="206"/>
      <c r="BF3" s="200"/>
      <c r="BG3" s="177"/>
      <c r="BH3" s="180"/>
      <c r="BI3" s="183"/>
    </row>
    <row r="4" spans="1:61" s="15" customFormat="1" ht="33.75">
      <c r="A4" s="219"/>
      <c r="B4" s="227" t="s">
        <v>8</v>
      </c>
      <c r="C4" s="221" t="s">
        <v>3</v>
      </c>
      <c r="D4" s="227" t="s">
        <v>8</v>
      </c>
      <c r="E4" s="221" t="s">
        <v>3</v>
      </c>
      <c r="F4" s="167" t="s">
        <v>8</v>
      </c>
      <c r="G4" s="168" t="s">
        <v>3</v>
      </c>
      <c r="H4" s="186"/>
      <c r="I4" s="197"/>
      <c r="J4" s="206"/>
      <c r="K4" s="214" t="s">
        <v>8</v>
      </c>
      <c r="L4" s="190" t="s">
        <v>3</v>
      </c>
      <c r="M4" s="188" t="s">
        <v>8</v>
      </c>
      <c r="N4" s="190" t="s">
        <v>3</v>
      </c>
      <c r="O4" s="188" t="s">
        <v>8</v>
      </c>
      <c r="P4" s="223" t="s">
        <v>3</v>
      </c>
      <c r="Q4" s="212" t="s">
        <v>8</v>
      </c>
      <c r="R4" s="190" t="s">
        <v>3</v>
      </c>
      <c r="S4" s="214" t="s">
        <v>8</v>
      </c>
      <c r="T4" s="216" t="s">
        <v>3</v>
      </c>
      <c r="U4" s="186"/>
      <c r="V4" s="197"/>
      <c r="W4" s="206"/>
      <c r="X4" s="212" t="s">
        <v>8</v>
      </c>
      <c r="Y4" s="212" t="s">
        <v>3</v>
      </c>
      <c r="Z4" s="212" t="s">
        <v>8</v>
      </c>
      <c r="AA4" s="212" t="s">
        <v>3</v>
      </c>
      <c r="AB4" s="212" t="s">
        <v>8</v>
      </c>
      <c r="AC4" s="225" t="s">
        <v>3</v>
      </c>
      <c r="AD4" s="188" t="s">
        <v>16</v>
      </c>
      <c r="AE4" s="188" t="s">
        <v>17</v>
      </c>
      <c r="AF4" s="188" t="s">
        <v>18</v>
      </c>
      <c r="AG4" s="216" t="s">
        <v>3</v>
      </c>
      <c r="AH4" s="186" t="s">
        <v>8</v>
      </c>
      <c r="AI4" s="186" t="s">
        <v>3</v>
      </c>
      <c r="AJ4" s="186"/>
      <c r="AK4" s="197"/>
      <c r="AL4" s="206"/>
      <c r="AM4" s="188" t="s">
        <v>8</v>
      </c>
      <c r="AN4" s="188" t="s">
        <v>3</v>
      </c>
      <c r="AO4" s="188" t="s">
        <v>8</v>
      </c>
      <c r="AP4" s="210" t="s">
        <v>3</v>
      </c>
      <c r="AQ4" s="188" t="s">
        <v>8</v>
      </c>
      <c r="AR4" s="188" t="s">
        <v>3</v>
      </c>
      <c r="AS4" s="188" t="s">
        <v>8</v>
      </c>
      <c r="AT4" s="188" t="s">
        <v>3</v>
      </c>
      <c r="AU4" s="186"/>
      <c r="AV4" s="197"/>
      <c r="AW4" s="188" t="s">
        <v>8</v>
      </c>
      <c r="AX4" s="190" t="s">
        <v>3</v>
      </c>
      <c r="AY4" s="208" t="s">
        <v>10</v>
      </c>
      <c r="AZ4" s="190" t="s">
        <v>8</v>
      </c>
      <c r="BA4" s="190" t="s">
        <v>3</v>
      </c>
      <c r="BB4" s="186"/>
      <c r="BC4" s="197"/>
      <c r="BD4" s="206"/>
      <c r="BE4" s="206"/>
      <c r="BF4" s="200"/>
      <c r="BG4" s="177"/>
      <c r="BH4" s="180"/>
      <c r="BI4" s="183"/>
    </row>
    <row r="5" spans="1:61" s="15" customFormat="1" ht="12" customHeight="1" thickBot="1">
      <c r="A5" s="220"/>
      <c r="B5" s="228"/>
      <c r="C5" s="222"/>
      <c r="D5" s="228"/>
      <c r="E5" s="222"/>
      <c r="F5" s="169"/>
      <c r="G5" s="170"/>
      <c r="H5" s="187"/>
      <c r="I5" s="198"/>
      <c r="J5" s="207"/>
      <c r="K5" s="215"/>
      <c r="L5" s="191"/>
      <c r="M5" s="189"/>
      <c r="N5" s="191"/>
      <c r="O5" s="189"/>
      <c r="P5" s="224"/>
      <c r="Q5" s="213"/>
      <c r="R5" s="191"/>
      <c r="S5" s="215"/>
      <c r="T5" s="217"/>
      <c r="U5" s="187"/>
      <c r="V5" s="198"/>
      <c r="W5" s="207"/>
      <c r="X5" s="213"/>
      <c r="Y5" s="213"/>
      <c r="Z5" s="213"/>
      <c r="AA5" s="213"/>
      <c r="AB5" s="213"/>
      <c r="AC5" s="226"/>
      <c r="AD5" s="189"/>
      <c r="AE5" s="189"/>
      <c r="AF5" s="189"/>
      <c r="AG5" s="217"/>
      <c r="AH5" s="213"/>
      <c r="AI5" s="213"/>
      <c r="AJ5" s="187"/>
      <c r="AK5" s="198"/>
      <c r="AL5" s="207"/>
      <c r="AM5" s="189"/>
      <c r="AN5" s="189"/>
      <c r="AO5" s="189"/>
      <c r="AP5" s="211"/>
      <c r="AQ5" s="189"/>
      <c r="AR5" s="189"/>
      <c r="AS5" s="189"/>
      <c r="AT5" s="189"/>
      <c r="AU5" s="187"/>
      <c r="AV5" s="198"/>
      <c r="AW5" s="189"/>
      <c r="AX5" s="191"/>
      <c r="AY5" s="209"/>
      <c r="AZ5" s="191"/>
      <c r="BA5" s="191"/>
      <c r="BB5" s="187"/>
      <c r="BC5" s="198"/>
      <c r="BD5" s="207"/>
      <c r="BE5" s="207"/>
      <c r="BF5" s="201"/>
      <c r="BG5" s="178"/>
      <c r="BH5" s="181"/>
      <c r="BI5" s="184"/>
    </row>
    <row r="6" spans="1:61" s="6" customFormat="1" ht="13.5" customHeight="1" thickBot="1">
      <c r="A6" s="76" t="s">
        <v>9</v>
      </c>
      <c r="B6" s="70"/>
      <c r="C6" s="71">
        <v>0.5</v>
      </c>
      <c r="D6" s="70"/>
      <c r="E6" s="77">
        <v>0.25</v>
      </c>
      <c r="F6" s="70"/>
      <c r="G6" s="77">
        <v>0.25</v>
      </c>
      <c r="H6" s="78"/>
      <c r="I6" s="79">
        <v>0.27</v>
      </c>
      <c r="J6" s="102"/>
      <c r="K6" s="81"/>
      <c r="L6" s="77">
        <v>0.21</v>
      </c>
      <c r="M6" s="82"/>
      <c r="N6" s="72">
        <v>0.25</v>
      </c>
      <c r="O6" s="82"/>
      <c r="P6" s="72">
        <v>0.18</v>
      </c>
      <c r="Q6" s="82"/>
      <c r="R6" s="72">
        <v>0.18</v>
      </c>
      <c r="S6" s="82"/>
      <c r="T6" s="72">
        <v>0.18</v>
      </c>
      <c r="U6" s="83"/>
      <c r="V6" s="79">
        <v>0.28</v>
      </c>
      <c r="W6" s="79"/>
      <c r="X6" s="84"/>
      <c r="Y6" s="85">
        <v>0.21</v>
      </c>
      <c r="Z6" s="82"/>
      <c r="AA6" s="86">
        <v>0.21</v>
      </c>
      <c r="AB6" s="82"/>
      <c r="AC6" s="87">
        <v>0.21</v>
      </c>
      <c r="AD6" s="82"/>
      <c r="AE6" s="82"/>
      <c r="AF6" s="82"/>
      <c r="AG6" s="77">
        <v>0.37</v>
      </c>
      <c r="AH6" s="88"/>
      <c r="AI6" s="88">
        <v>0.16</v>
      </c>
      <c r="AJ6" s="89"/>
      <c r="AK6" s="90">
        <v>0.2</v>
      </c>
      <c r="AL6" s="80"/>
      <c r="AM6" s="84"/>
      <c r="AN6" s="85">
        <v>0.25</v>
      </c>
      <c r="AO6" s="82"/>
      <c r="AP6" s="86">
        <v>0.25</v>
      </c>
      <c r="AQ6" s="82"/>
      <c r="AR6" s="86">
        <v>0.25</v>
      </c>
      <c r="AS6" s="82"/>
      <c r="AT6" s="86">
        <v>0.25</v>
      </c>
      <c r="AU6" s="89"/>
      <c r="AV6" s="79">
        <v>0.15</v>
      </c>
      <c r="AW6" s="84"/>
      <c r="AX6" s="85">
        <v>0.5</v>
      </c>
      <c r="AY6" s="82"/>
      <c r="AZ6" s="82"/>
      <c r="BA6" s="86">
        <v>0.5</v>
      </c>
      <c r="BB6" s="89"/>
      <c r="BC6" s="91">
        <v>0.1</v>
      </c>
      <c r="BD6" s="92"/>
      <c r="BE6" s="93"/>
      <c r="BF6" s="94"/>
      <c r="BG6" s="95"/>
      <c r="BH6" s="96"/>
      <c r="BI6" s="97"/>
    </row>
    <row r="7" spans="1:61" s="35" customFormat="1" ht="12.75" customHeight="1" hidden="1" thickBot="1">
      <c r="A7" s="68"/>
      <c r="B7" s="54"/>
      <c r="C7" s="55"/>
      <c r="D7" s="21"/>
      <c r="E7" s="23"/>
      <c r="F7" s="21"/>
      <c r="G7" s="22"/>
      <c r="H7" s="24"/>
      <c r="I7" s="25"/>
      <c r="J7" s="32"/>
      <c r="K7" s="49"/>
      <c r="L7" s="25"/>
      <c r="M7" s="28"/>
      <c r="N7" s="23"/>
      <c r="O7" s="28"/>
      <c r="P7" s="29"/>
      <c r="Q7" s="28"/>
      <c r="R7" s="23"/>
      <c r="S7" s="28"/>
      <c r="T7" s="23"/>
      <c r="U7" s="31"/>
      <c r="V7" s="25"/>
      <c r="W7" s="25"/>
      <c r="X7" s="26"/>
      <c r="Y7" s="27"/>
      <c r="Z7" s="28"/>
      <c r="AA7" s="29"/>
      <c r="AB7" s="28"/>
      <c r="AC7" s="29"/>
      <c r="AD7" s="53"/>
      <c r="AE7" s="53"/>
      <c r="AF7" s="45"/>
      <c r="AG7" s="52"/>
      <c r="AH7" s="45"/>
      <c r="AI7" s="45"/>
      <c r="AJ7" s="32"/>
      <c r="AK7" s="25"/>
      <c r="AL7" s="32"/>
      <c r="AM7" s="26"/>
      <c r="AN7" s="27"/>
      <c r="AO7" s="28"/>
      <c r="AP7" s="29"/>
      <c r="AQ7" s="30"/>
      <c r="AR7" s="29"/>
      <c r="AS7" s="28"/>
      <c r="AT7" s="29"/>
      <c r="AU7" s="32"/>
      <c r="AV7" s="25"/>
      <c r="AW7" s="26"/>
      <c r="AX7" s="27"/>
      <c r="AY7" s="30"/>
      <c r="AZ7" s="28"/>
      <c r="BA7" s="29"/>
      <c r="BB7" s="33"/>
      <c r="BC7" s="34"/>
      <c r="BD7" s="64"/>
      <c r="BE7" s="63"/>
      <c r="BF7" s="60"/>
      <c r="BG7" s="58"/>
      <c r="BH7" s="65"/>
      <c r="BI7" s="74"/>
    </row>
    <row r="8" spans="1:61" s="5" customFormat="1" ht="24" customHeight="1" hidden="1" thickBot="1">
      <c r="A8" s="103"/>
      <c r="B8" s="104"/>
      <c r="C8" s="43"/>
      <c r="D8" s="42"/>
      <c r="E8" s="43"/>
      <c r="F8" s="105"/>
      <c r="G8" s="106"/>
      <c r="H8" s="41"/>
      <c r="I8" s="107"/>
      <c r="J8" s="108"/>
      <c r="K8" s="51"/>
      <c r="L8" s="43"/>
      <c r="M8" s="42"/>
      <c r="N8" s="43"/>
      <c r="O8" s="105"/>
      <c r="P8" s="43"/>
      <c r="Q8" s="105"/>
      <c r="R8" s="43"/>
      <c r="S8" s="109"/>
      <c r="T8" s="110"/>
      <c r="U8" s="111"/>
      <c r="V8" s="108"/>
      <c r="W8" s="112"/>
      <c r="X8" s="105"/>
      <c r="Y8" s="43"/>
      <c r="Z8" s="113"/>
      <c r="AA8" s="43"/>
      <c r="AB8" s="105"/>
      <c r="AC8" s="43"/>
      <c r="AD8" s="114"/>
      <c r="AE8" s="114"/>
      <c r="AF8" s="42"/>
      <c r="AG8" s="48"/>
      <c r="AH8" s="48"/>
      <c r="AI8" s="48"/>
      <c r="AJ8" s="43"/>
      <c r="AK8" s="107"/>
      <c r="AL8" s="108"/>
      <c r="AM8" s="105"/>
      <c r="AN8" s="43"/>
      <c r="AO8" s="115"/>
      <c r="AP8" s="43"/>
      <c r="AQ8" s="116"/>
      <c r="AR8" s="43"/>
      <c r="AS8" s="105"/>
      <c r="AT8" s="43"/>
      <c r="AU8" s="43"/>
      <c r="AV8" s="107"/>
      <c r="AW8" s="115"/>
      <c r="AX8" s="43"/>
      <c r="AY8" s="117"/>
      <c r="AZ8" s="115"/>
      <c r="BA8" s="43"/>
      <c r="BB8" s="118"/>
      <c r="BC8" s="107"/>
      <c r="BD8" s="108"/>
      <c r="BE8" s="108"/>
      <c r="BF8" s="119"/>
      <c r="BG8" s="120"/>
      <c r="BH8" s="121"/>
      <c r="BI8" s="122"/>
    </row>
    <row r="9" spans="1:61" ht="25.5" customHeight="1">
      <c r="A9" s="59" t="s">
        <v>43</v>
      </c>
      <c r="B9" s="69">
        <v>1</v>
      </c>
      <c r="C9" s="10">
        <f>B9*0.5</f>
        <v>0.5</v>
      </c>
      <c r="D9" s="131">
        <v>1</v>
      </c>
      <c r="E9" s="10">
        <f>D9*0.25</f>
        <v>0.25</v>
      </c>
      <c r="F9" s="131"/>
      <c r="G9" s="37">
        <f aca="true" t="shared" si="0" ref="G9:G16">F9*0.25</f>
        <v>0</v>
      </c>
      <c r="H9" s="39">
        <f aca="true" t="shared" si="1" ref="H9:H16">C9+E9+G9</f>
        <v>0.75</v>
      </c>
      <c r="I9" s="57">
        <f>H9*0.27</f>
        <v>0.2025</v>
      </c>
      <c r="J9" s="56">
        <f>(0.625*B9+0.375*D9)*I6</f>
        <v>0.27</v>
      </c>
      <c r="K9" s="69"/>
      <c r="L9" s="124">
        <f>K9*0.21</f>
        <v>0</v>
      </c>
      <c r="M9" s="12">
        <v>0.75</v>
      </c>
      <c r="N9" s="10">
        <f aca="true" t="shared" si="2" ref="N9:N14">M9*0.25</f>
        <v>0.1875</v>
      </c>
      <c r="O9" s="11"/>
      <c r="P9" s="14">
        <f>O9*0.18</f>
        <v>0</v>
      </c>
      <c r="Q9" s="11"/>
      <c r="R9" s="14">
        <f>Q9*0.18</f>
        <v>0</v>
      </c>
      <c r="S9" s="11"/>
      <c r="T9" s="10">
        <f aca="true" t="shared" si="3" ref="T9:T16">S9*0.18</f>
        <v>0</v>
      </c>
      <c r="U9" s="40">
        <f>T9+R9+P9+N9+L9</f>
        <v>0.1875</v>
      </c>
      <c r="V9" s="57">
        <f>U9*0.28</f>
        <v>0.052500000000000005</v>
      </c>
      <c r="W9" s="61">
        <f>M9*V6</f>
        <v>0.21000000000000002</v>
      </c>
      <c r="X9" s="173"/>
      <c r="Y9" s="14">
        <f>X9*0.21</f>
        <v>0</v>
      </c>
      <c r="Z9" s="173"/>
      <c r="AA9" s="14">
        <f>Z9*0.21</f>
        <v>0</v>
      </c>
      <c r="AB9" s="173"/>
      <c r="AC9" s="14">
        <f aca="true" t="shared" si="4" ref="AC9:AC16">AB9*0.21</f>
        <v>0</v>
      </c>
      <c r="AD9" s="47" t="s">
        <v>51</v>
      </c>
      <c r="AE9" s="47" t="s">
        <v>51</v>
      </c>
      <c r="AF9" s="12" t="s">
        <v>51</v>
      </c>
      <c r="AG9" s="18">
        <v>0</v>
      </c>
      <c r="AH9" s="18"/>
      <c r="AI9" s="123"/>
      <c r="AJ9" s="98">
        <f aca="true" t="shared" si="5" ref="AJ9:AJ15">AG9+AC9+AA9+Y9</f>
        <v>0</v>
      </c>
      <c r="AK9" s="16">
        <f aca="true" t="shared" si="6" ref="AK9:AK16">AJ9*0.2</f>
        <v>0</v>
      </c>
      <c r="AL9" s="56"/>
      <c r="AM9" s="11"/>
      <c r="AN9" s="14">
        <f aca="true" t="shared" si="7" ref="AN9:AN16">AM9*0.25</f>
        <v>0</v>
      </c>
      <c r="AO9" s="11"/>
      <c r="AP9" s="14">
        <f aca="true" t="shared" si="8" ref="AP9:AP16">AO9*0.25</f>
        <v>0</v>
      </c>
      <c r="AQ9" s="11"/>
      <c r="AR9" s="14">
        <f aca="true" t="shared" si="9" ref="AR9:AR16">AQ9*0.25</f>
        <v>0</v>
      </c>
      <c r="AS9" s="11"/>
      <c r="AT9" s="14">
        <f aca="true" t="shared" si="10" ref="AT9:AT16">AS9*0.25</f>
        <v>0</v>
      </c>
      <c r="AU9" s="14">
        <f aca="true" t="shared" si="11" ref="AU9:AU16">AN9+AP9+AR9+AT9</f>
        <v>0</v>
      </c>
      <c r="AV9" s="57">
        <f aca="true" t="shared" si="12" ref="AV9:AV16">AU9*0.15</f>
        <v>0</v>
      </c>
      <c r="AW9" s="11">
        <v>1</v>
      </c>
      <c r="AX9" s="14">
        <v>0.5</v>
      </c>
      <c r="AY9" s="13">
        <v>0</v>
      </c>
      <c r="AZ9" s="69">
        <v>1</v>
      </c>
      <c r="BA9" s="14">
        <v>0.5</v>
      </c>
      <c r="BB9" s="36">
        <v>1</v>
      </c>
      <c r="BC9" s="57">
        <v>0.1</v>
      </c>
      <c r="BD9" s="56">
        <f>BC9+AV9+AL9+W9+J9</f>
        <v>0.5800000000000001</v>
      </c>
      <c r="BE9" s="56">
        <f>J9/I6*0.38666+W9/V6*0.39666+BC9/BC6*0.21666</f>
        <v>0.900815</v>
      </c>
      <c r="BF9" s="66">
        <v>1</v>
      </c>
      <c r="BG9" s="59" t="s">
        <v>43</v>
      </c>
      <c r="BH9" s="73">
        <f>BE9</f>
        <v>0.900815</v>
      </c>
      <c r="BI9" s="99">
        <f>(BH9+BH10+BH11+BH12+BH13+BH14+BH15+BH16)/8</f>
        <v>0.941221015625</v>
      </c>
    </row>
    <row r="10" spans="1:61" ht="27" customHeight="1">
      <c r="A10" s="19" t="s">
        <v>44</v>
      </c>
      <c r="B10" s="36">
        <v>1</v>
      </c>
      <c r="C10" s="10">
        <f aca="true" t="shared" si="13" ref="C10:C16">B10*0.5</f>
        <v>0.5</v>
      </c>
      <c r="D10" s="133">
        <v>1</v>
      </c>
      <c r="E10" s="10">
        <f aca="true" t="shared" si="14" ref="E10:E16">D10*0.25</f>
        <v>0.25</v>
      </c>
      <c r="F10" s="132"/>
      <c r="G10" s="38">
        <f t="shared" si="0"/>
        <v>0</v>
      </c>
      <c r="H10" s="40">
        <f t="shared" si="1"/>
        <v>0.75</v>
      </c>
      <c r="I10" s="57">
        <f aca="true" t="shared" si="15" ref="I10:I16">H10*0.27</f>
        <v>0.2025</v>
      </c>
      <c r="J10" s="57">
        <f>(0.625*B10+0.375*D10)*I6</f>
        <v>0.27</v>
      </c>
      <c r="K10" s="50"/>
      <c r="L10" s="124">
        <f aca="true" t="shared" si="16" ref="L10:L16">K10*0.21</f>
        <v>0</v>
      </c>
      <c r="M10" s="11">
        <v>1</v>
      </c>
      <c r="N10" s="10">
        <f t="shared" si="2"/>
        <v>0.25</v>
      </c>
      <c r="O10" s="11"/>
      <c r="P10" s="11">
        <f aca="true" t="shared" si="17" ref="P10:R16">O10*0.18</f>
        <v>0</v>
      </c>
      <c r="Q10" s="11"/>
      <c r="R10" s="10">
        <f t="shared" si="17"/>
        <v>0</v>
      </c>
      <c r="S10" s="11"/>
      <c r="T10" s="10">
        <f t="shared" si="3"/>
        <v>0</v>
      </c>
      <c r="U10" s="40">
        <f aca="true" t="shared" si="18" ref="U10:U16">T10+R10+P10+N10+L10</f>
        <v>0.25</v>
      </c>
      <c r="V10" s="57">
        <f aca="true" t="shared" si="19" ref="V10:V16">U10*0.28</f>
        <v>0.07</v>
      </c>
      <c r="W10" s="62">
        <f>M10*V6</f>
        <v>0.28</v>
      </c>
      <c r="X10" s="173"/>
      <c r="Y10" s="11">
        <f>X10*0.21</f>
        <v>0</v>
      </c>
      <c r="Z10" s="173"/>
      <c r="AA10" s="11">
        <f>Z10*0.21</f>
        <v>0</v>
      </c>
      <c r="AB10" s="173"/>
      <c r="AC10" s="10">
        <f t="shared" si="4"/>
        <v>0</v>
      </c>
      <c r="AD10" s="46" t="s">
        <v>51</v>
      </c>
      <c r="AE10" s="46" t="s">
        <v>51</v>
      </c>
      <c r="AF10" s="46" t="s">
        <v>51</v>
      </c>
      <c r="AG10" s="46" t="s">
        <v>51</v>
      </c>
      <c r="AH10" s="20"/>
      <c r="AI10" s="20"/>
      <c r="AJ10" s="44">
        <f>AC10+AA10+Y10</f>
        <v>0</v>
      </c>
      <c r="AK10" s="17">
        <f t="shared" si="6"/>
        <v>0</v>
      </c>
      <c r="AL10" s="57"/>
      <c r="AM10" s="11"/>
      <c r="AN10" s="10">
        <f t="shared" si="7"/>
        <v>0</v>
      </c>
      <c r="AO10" s="11"/>
      <c r="AP10" s="9">
        <f t="shared" si="8"/>
        <v>0</v>
      </c>
      <c r="AQ10" s="11"/>
      <c r="AR10" s="10">
        <f t="shared" si="9"/>
        <v>0</v>
      </c>
      <c r="AS10" s="11"/>
      <c r="AT10" s="10">
        <f t="shared" si="10"/>
        <v>0</v>
      </c>
      <c r="AU10" s="10">
        <f t="shared" si="11"/>
        <v>0</v>
      </c>
      <c r="AV10" s="57">
        <f t="shared" si="12"/>
        <v>0</v>
      </c>
      <c r="AW10" s="11">
        <v>1</v>
      </c>
      <c r="AX10" s="11">
        <v>0.5</v>
      </c>
      <c r="AY10" s="8">
        <v>0.396</v>
      </c>
      <c r="AZ10" s="36">
        <v>1</v>
      </c>
      <c r="BA10" s="10">
        <f aca="true" t="shared" si="20" ref="BA10:BA16">AZ10*0.5</f>
        <v>0.5</v>
      </c>
      <c r="BB10" s="36">
        <f aca="true" t="shared" si="21" ref="BB10:BB16">AX10+BA10</f>
        <v>1</v>
      </c>
      <c r="BC10" s="57">
        <f aca="true" t="shared" si="22" ref="BC10:BC16">BB10*0.1</f>
        <v>0.1</v>
      </c>
      <c r="BD10" s="57">
        <f aca="true" t="shared" si="23" ref="BD10:BD16">BC10+AV10+AL10+W10+J10</f>
        <v>0.65</v>
      </c>
      <c r="BE10" s="57">
        <f>J10/I6*0.38666+W10/V6*0.39666+BC10/BC6*0.21666</f>
        <v>0.99998</v>
      </c>
      <c r="BF10" s="67">
        <v>6</v>
      </c>
      <c r="BG10" s="19" t="s">
        <v>44</v>
      </c>
      <c r="BH10" s="73">
        <f aca="true" t="shared" si="24" ref="BH10:BH16">BE10</f>
        <v>0.99998</v>
      </c>
      <c r="BI10" s="75"/>
    </row>
    <row r="11" spans="1:61" ht="30" customHeight="1">
      <c r="A11" s="19" t="s">
        <v>45</v>
      </c>
      <c r="B11" s="36">
        <v>1</v>
      </c>
      <c r="C11" s="10">
        <f t="shared" si="13"/>
        <v>0.5</v>
      </c>
      <c r="D11" s="133">
        <v>1</v>
      </c>
      <c r="E11" s="10">
        <f t="shared" si="14"/>
        <v>0.25</v>
      </c>
      <c r="F11" s="132"/>
      <c r="G11" s="38">
        <f t="shared" si="0"/>
        <v>0</v>
      </c>
      <c r="H11" s="40">
        <f t="shared" si="1"/>
        <v>0.75</v>
      </c>
      <c r="I11" s="57">
        <f t="shared" si="15"/>
        <v>0.2025</v>
      </c>
      <c r="J11" s="57">
        <f>(0.625*B11+0.375*D11)*I6</f>
        <v>0.27</v>
      </c>
      <c r="K11" s="50"/>
      <c r="L11" s="125">
        <f t="shared" si="16"/>
        <v>0</v>
      </c>
      <c r="M11" s="11">
        <v>0.75</v>
      </c>
      <c r="N11" s="10">
        <f t="shared" si="2"/>
        <v>0.1875</v>
      </c>
      <c r="O11" s="11"/>
      <c r="P11" s="11">
        <f t="shared" si="17"/>
        <v>0</v>
      </c>
      <c r="Q11" s="11"/>
      <c r="R11" s="10">
        <f t="shared" si="17"/>
        <v>0</v>
      </c>
      <c r="S11" s="11"/>
      <c r="T11" s="10">
        <f t="shared" si="3"/>
        <v>0</v>
      </c>
      <c r="U11" s="40">
        <f t="shared" si="18"/>
        <v>0.1875</v>
      </c>
      <c r="V11" s="57">
        <f t="shared" si="19"/>
        <v>0.052500000000000005</v>
      </c>
      <c r="W11" s="62">
        <f>M11*V6</f>
        <v>0.21000000000000002</v>
      </c>
      <c r="X11" s="173"/>
      <c r="Y11" s="11">
        <f aca="true" t="shared" si="25" ref="Y11:AA16">X11*0.21</f>
        <v>0</v>
      </c>
      <c r="Z11" s="173"/>
      <c r="AA11" s="11">
        <f t="shared" si="25"/>
        <v>0</v>
      </c>
      <c r="AB11" s="173"/>
      <c r="AC11" s="10">
        <f t="shared" si="4"/>
        <v>0</v>
      </c>
      <c r="AD11" s="46" t="s">
        <v>51</v>
      </c>
      <c r="AE11" s="46" t="s">
        <v>51</v>
      </c>
      <c r="AF11" s="46" t="s">
        <v>51</v>
      </c>
      <c r="AG11" s="46" t="s">
        <v>51</v>
      </c>
      <c r="AH11" s="20"/>
      <c r="AI11" s="20"/>
      <c r="AJ11" s="44">
        <f>AC11+AA11+Y11</f>
        <v>0</v>
      </c>
      <c r="AK11" s="17">
        <f t="shared" si="6"/>
        <v>0</v>
      </c>
      <c r="AL11" s="57"/>
      <c r="AM11" s="11"/>
      <c r="AN11" s="10">
        <f t="shared" si="7"/>
        <v>0</v>
      </c>
      <c r="AO11" s="11"/>
      <c r="AP11" s="9">
        <f t="shared" si="8"/>
        <v>0</v>
      </c>
      <c r="AQ11" s="11"/>
      <c r="AR11" s="10">
        <f t="shared" si="9"/>
        <v>0</v>
      </c>
      <c r="AS11" s="11"/>
      <c r="AT11" s="10">
        <f t="shared" si="10"/>
        <v>0</v>
      </c>
      <c r="AU11" s="10">
        <f t="shared" si="11"/>
        <v>0</v>
      </c>
      <c r="AV11" s="57">
        <f t="shared" si="12"/>
        <v>0</v>
      </c>
      <c r="AW11" s="11">
        <v>1</v>
      </c>
      <c r="AX11" s="11">
        <v>0.5</v>
      </c>
      <c r="AY11" s="8">
        <v>0</v>
      </c>
      <c r="AZ11" s="36">
        <v>1</v>
      </c>
      <c r="BA11" s="10">
        <f t="shared" si="20"/>
        <v>0.5</v>
      </c>
      <c r="BB11" s="36">
        <f t="shared" si="21"/>
        <v>1</v>
      </c>
      <c r="BC11" s="57">
        <f t="shared" si="22"/>
        <v>0.1</v>
      </c>
      <c r="BD11" s="57">
        <f t="shared" si="23"/>
        <v>0.5800000000000001</v>
      </c>
      <c r="BE11" s="57">
        <f>J11/I6*0.38666+W11/V6*0.39666+BC11/BC6*0.21666</f>
        <v>0.900815</v>
      </c>
      <c r="BF11" s="67">
        <v>4</v>
      </c>
      <c r="BG11" s="19" t="s">
        <v>45</v>
      </c>
      <c r="BH11" s="73">
        <f t="shared" si="24"/>
        <v>0.900815</v>
      </c>
      <c r="BI11" s="75"/>
    </row>
    <row r="12" spans="1:61" ht="24.75" customHeight="1">
      <c r="A12" s="19" t="s">
        <v>46</v>
      </c>
      <c r="B12" s="36">
        <v>1</v>
      </c>
      <c r="C12" s="10">
        <f t="shared" si="13"/>
        <v>0.5</v>
      </c>
      <c r="D12" s="133">
        <v>1</v>
      </c>
      <c r="E12" s="10">
        <f t="shared" si="14"/>
        <v>0.25</v>
      </c>
      <c r="F12" s="132"/>
      <c r="G12" s="38">
        <f t="shared" si="0"/>
        <v>0</v>
      </c>
      <c r="H12" s="40">
        <f t="shared" si="1"/>
        <v>0.75</v>
      </c>
      <c r="I12" s="57">
        <f t="shared" si="15"/>
        <v>0.2025</v>
      </c>
      <c r="J12" s="57">
        <f>(0.625*B12+0.375*D12)*I6</f>
        <v>0.27</v>
      </c>
      <c r="K12" s="50"/>
      <c r="L12" s="125">
        <f t="shared" si="16"/>
        <v>0</v>
      </c>
      <c r="M12" s="11">
        <v>1</v>
      </c>
      <c r="N12" s="10">
        <f t="shared" si="2"/>
        <v>0.25</v>
      </c>
      <c r="O12" s="11"/>
      <c r="P12" s="11">
        <f t="shared" si="17"/>
        <v>0</v>
      </c>
      <c r="Q12" s="11"/>
      <c r="R12" s="10">
        <f t="shared" si="17"/>
        <v>0</v>
      </c>
      <c r="S12" s="11"/>
      <c r="T12" s="10">
        <f t="shared" si="3"/>
        <v>0</v>
      </c>
      <c r="U12" s="40">
        <f t="shared" si="18"/>
        <v>0.25</v>
      </c>
      <c r="V12" s="57">
        <f t="shared" si="19"/>
        <v>0.07</v>
      </c>
      <c r="W12" s="62">
        <f>M12*V6</f>
        <v>0.28</v>
      </c>
      <c r="X12" s="173"/>
      <c r="Y12" s="11">
        <f t="shared" si="25"/>
        <v>0</v>
      </c>
      <c r="Z12" s="173"/>
      <c r="AA12" s="11">
        <f t="shared" si="25"/>
        <v>0</v>
      </c>
      <c r="AB12" s="173"/>
      <c r="AC12" s="10">
        <f t="shared" si="4"/>
        <v>0</v>
      </c>
      <c r="AD12" s="157">
        <v>100</v>
      </c>
      <c r="AE12" s="46">
        <v>100</v>
      </c>
      <c r="AF12" s="11">
        <v>1</v>
      </c>
      <c r="AG12" s="20">
        <f>AF12*0.37</f>
        <v>0.37</v>
      </c>
      <c r="AH12" s="20"/>
      <c r="AI12" s="20"/>
      <c r="AJ12" s="44">
        <f t="shared" si="5"/>
        <v>0.37</v>
      </c>
      <c r="AK12" s="17">
        <f t="shared" si="6"/>
        <v>0.074</v>
      </c>
      <c r="AL12" s="57">
        <f>AF12*AK6</f>
        <v>0.2</v>
      </c>
      <c r="AM12" s="11"/>
      <c r="AN12" s="10">
        <f t="shared" si="7"/>
        <v>0</v>
      </c>
      <c r="AO12" s="11"/>
      <c r="AP12" s="9">
        <f t="shared" si="8"/>
        <v>0</v>
      </c>
      <c r="AQ12" s="11"/>
      <c r="AR12" s="10">
        <f t="shared" si="9"/>
        <v>0</v>
      </c>
      <c r="AS12" s="11"/>
      <c r="AT12" s="10">
        <f t="shared" si="10"/>
        <v>0</v>
      </c>
      <c r="AU12" s="10">
        <f t="shared" si="11"/>
        <v>0</v>
      </c>
      <c r="AV12" s="57">
        <f t="shared" si="12"/>
        <v>0</v>
      </c>
      <c r="AW12" s="11">
        <v>1</v>
      </c>
      <c r="AX12" s="11">
        <v>0.5</v>
      </c>
      <c r="AY12" s="8">
        <v>0</v>
      </c>
      <c r="AZ12" s="36">
        <v>1</v>
      </c>
      <c r="BA12" s="10">
        <f t="shared" si="20"/>
        <v>0.5</v>
      </c>
      <c r="BB12" s="36">
        <f t="shared" si="21"/>
        <v>1</v>
      </c>
      <c r="BC12" s="57">
        <f t="shared" si="22"/>
        <v>0.1</v>
      </c>
      <c r="BD12" s="57">
        <f t="shared" si="23"/>
        <v>0.8500000000000001</v>
      </c>
      <c r="BE12" s="57">
        <f>J12/I6*0.3075+W12/V6*0.3175+AL12/AK6*0.2375+BC12/BC6*0.1375</f>
        <v>1</v>
      </c>
      <c r="BF12" s="67">
        <v>8</v>
      </c>
      <c r="BG12" s="19" t="s">
        <v>46</v>
      </c>
      <c r="BH12" s="73">
        <f t="shared" si="24"/>
        <v>1</v>
      </c>
      <c r="BI12" s="75"/>
    </row>
    <row r="13" spans="1:61" ht="24.75" customHeight="1">
      <c r="A13" s="19" t="s">
        <v>47</v>
      </c>
      <c r="B13" s="36">
        <v>1</v>
      </c>
      <c r="C13" s="10">
        <f t="shared" si="13"/>
        <v>0.5</v>
      </c>
      <c r="D13" s="133">
        <v>1</v>
      </c>
      <c r="E13" s="10">
        <f t="shared" si="14"/>
        <v>0.25</v>
      </c>
      <c r="F13" s="132"/>
      <c r="G13" s="38">
        <f t="shared" si="0"/>
        <v>0</v>
      </c>
      <c r="H13" s="40">
        <f t="shared" si="1"/>
        <v>0.75</v>
      </c>
      <c r="I13" s="57">
        <f t="shared" si="15"/>
        <v>0.2025</v>
      </c>
      <c r="J13" s="57">
        <f>(0.625*B13+0.375*D13)*I6</f>
        <v>0.27</v>
      </c>
      <c r="K13" s="50"/>
      <c r="L13" s="125">
        <f t="shared" si="16"/>
        <v>0</v>
      </c>
      <c r="M13" s="11">
        <v>1</v>
      </c>
      <c r="N13" s="10">
        <f t="shared" si="2"/>
        <v>0.25</v>
      </c>
      <c r="O13" s="11"/>
      <c r="P13" s="11">
        <f t="shared" si="17"/>
        <v>0</v>
      </c>
      <c r="Q13" s="11"/>
      <c r="R13" s="10">
        <f t="shared" si="17"/>
        <v>0</v>
      </c>
      <c r="S13" s="11"/>
      <c r="T13" s="10">
        <f t="shared" si="3"/>
        <v>0</v>
      </c>
      <c r="U13" s="40">
        <f t="shared" si="18"/>
        <v>0.25</v>
      </c>
      <c r="V13" s="57">
        <f t="shared" si="19"/>
        <v>0.07</v>
      </c>
      <c r="W13" s="62">
        <f>M13*V6</f>
        <v>0.28</v>
      </c>
      <c r="X13" s="173"/>
      <c r="Y13" s="11">
        <f t="shared" si="25"/>
        <v>0</v>
      </c>
      <c r="Z13" s="173"/>
      <c r="AA13" s="11">
        <f t="shared" si="25"/>
        <v>0</v>
      </c>
      <c r="AB13" s="173"/>
      <c r="AC13" s="10">
        <f t="shared" si="4"/>
        <v>0</v>
      </c>
      <c r="AD13" s="157">
        <v>100</v>
      </c>
      <c r="AE13" s="46">
        <v>100</v>
      </c>
      <c r="AF13" s="11">
        <v>1</v>
      </c>
      <c r="AG13" s="20">
        <f>AF13*0.37</f>
        <v>0.37</v>
      </c>
      <c r="AH13" s="20"/>
      <c r="AI13" s="20"/>
      <c r="AJ13" s="44">
        <f t="shared" si="5"/>
        <v>0.37</v>
      </c>
      <c r="AK13" s="17">
        <f t="shared" si="6"/>
        <v>0.074</v>
      </c>
      <c r="AL13" s="57">
        <f>AF13*AK6</f>
        <v>0.2</v>
      </c>
      <c r="AM13" s="11"/>
      <c r="AN13" s="10">
        <f t="shared" si="7"/>
        <v>0</v>
      </c>
      <c r="AO13" s="11"/>
      <c r="AP13" s="9">
        <f t="shared" si="8"/>
        <v>0</v>
      </c>
      <c r="AQ13" s="11"/>
      <c r="AR13" s="10">
        <f t="shared" si="9"/>
        <v>0</v>
      </c>
      <c r="AS13" s="11"/>
      <c r="AT13" s="10">
        <f t="shared" si="10"/>
        <v>0</v>
      </c>
      <c r="AU13" s="10">
        <f t="shared" si="11"/>
        <v>0</v>
      </c>
      <c r="AV13" s="57">
        <f t="shared" si="12"/>
        <v>0</v>
      </c>
      <c r="AW13" s="11">
        <v>1</v>
      </c>
      <c r="AX13" s="11">
        <v>0.5</v>
      </c>
      <c r="AY13" s="8">
        <v>0</v>
      </c>
      <c r="AZ13" s="36">
        <v>1</v>
      </c>
      <c r="BA13" s="10">
        <f t="shared" si="20"/>
        <v>0.5</v>
      </c>
      <c r="BB13" s="36">
        <f t="shared" si="21"/>
        <v>1</v>
      </c>
      <c r="BC13" s="57">
        <f t="shared" si="22"/>
        <v>0.1</v>
      </c>
      <c r="BD13" s="57">
        <f t="shared" si="23"/>
        <v>0.8500000000000001</v>
      </c>
      <c r="BE13" s="57">
        <f>J13/I6*0.3075+W13/V6*0.3175+AL13/AK6*0.2375+BC13/BC6*0.1375</f>
        <v>1</v>
      </c>
      <c r="BF13" s="67">
        <v>5</v>
      </c>
      <c r="BG13" s="19" t="s">
        <v>47</v>
      </c>
      <c r="BH13" s="73">
        <f t="shared" si="24"/>
        <v>1</v>
      </c>
      <c r="BI13" s="75"/>
    </row>
    <row r="14" spans="1:61" ht="27.75" customHeight="1">
      <c r="A14" s="19" t="s">
        <v>48</v>
      </c>
      <c r="B14" s="36">
        <v>1</v>
      </c>
      <c r="C14" s="10">
        <f t="shared" si="13"/>
        <v>0.5</v>
      </c>
      <c r="D14" s="133">
        <v>1</v>
      </c>
      <c r="E14" s="10">
        <f t="shared" si="14"/>
        <v>0.25</v>
      </c>
      <c r="F14" s="132"/>
      <c r="G14" s="38">
        <f t="shared" si="0"/>
        <v>0</v>
      </c>
      <c r="H14" s="40">
        <f t="shared" si="1"/>
        <v>0.75</v>
      </c>
      <c r="I14" s="57">
        <f t="shared" si="15"/>
        <v>0.2025</v>
      </c>
      <c r="J14" s="57">
        <f>(0.625*B14+0.375*D14)*I6</f>
        <v>0.27</v>
      </c>
      <c r="K14" s="50"/>
      <c r="L14" s="125">
        <f t="shared" si="16"/>
        <v>0</v>
      </c>
      <c r="M14" s="11">
        <v>1</v>
      </c>
      <c r="N14" s="10">
        <f t="shared" si="2"/>
        <v>0.25</v>
      </c>
      <c r="O14" s="11"/>
      <c r="P14" s="11">
        <f t="shared" si="17"/>
        <v>0</v>
      </c>
      <c r="Q14" s="11"/>
      <c r="R14" s="10">
        <f t="shared" si="17"/>
        <v>0</v>
      </c>
      <c r="S14" s="11"/>
      <c r="T14" s="10">
        <f t="shared" si="3"/>
        <v>0</v>
      </c>
      <c r="U14" s="40">
        <f t="shared" si="18"/>
        <v>0.25</v>
      </c>
      <c r="V14" s="57">
        <f t="shared" si="19"/>
        <v>0.07</v>
      </c>
      <c r="W14" s="62">
        <f>M14*V6</f>
        <v>0.28</v>
      </c>
      <c r="X14" s="173"/>
      <c r="Y14" s="11">
        <f t="shared" si="25"/>
        <v>0</v>
      </c>
      <c r="Z14" s="173"/>
      <c r="AA14" s="11">
        <f t="shared" si="25"/>
        <v>0</v>
      </c>
      <c r="AB14" s="173"/>
      <c r="AC14" s="10">
        <f t="shared" si="4"/>
        <v>0</v>
      </c>
      <c r="AD14" s="157">
        <v>100</v>
      </c>
      <c r="AE14" s="46">
        <v>100</v>
      </c>
      <c r="AF14" s="11">
        <v>1</v>
      </c>
      <c r="AG14" s="20">
        <f>AF14*0.37</f>
        <v>0.37</v>
      </c>
      <c r="AH14" s="20"/>
      <c r="AI14" s="20"/>
      <c r="AJ14" s="44">
        <f t="shared" si="5"/>
        <v>0.37</v>
      </c>
      <c r="AK14" s="57">
        <f t="shared" si="6"/>
        <v>0.074</v>
      </c>
      <c r="AL14" s="57">
        <f>AF14*AK6</f>
        <v>0.2</v>
      </c>
      <c r="AM14" s="11"/>
      <c r="AN14" s="10">
        <f t="shared" si="7"/>
        <v>0</v>
      </c>
      <c r="AO14" s="11"/>
      <c r="AP14" s="9">
        <f t="shared" si="8"/>
        <v>0</v>
      </c>
      <c r="AQ14" s="11"/>
      <c r="AR14" s="10">
        <f t="shared" si="9"/>
        <v>0</v>
      </c>
      <c r="AS14" s="11"/>
      <c r="AT14" s="10">
        <f t="shared" si="10"/>
        <v>0</v>
      </c>
      <c r="AU14" s="10">
        <f t="shared" si="11"/>
        <v>0</v>
      </c>
      <c r="AV14" s="57">
        <f t="shared" si="12"/>
        <v>0</v>
      </c>
      <c r="AW14" s="11">
        <v>1</v>
      </c>
      <c r="AX14" s="11">
        <v>0.5</v>
      </c>
      <c r="AY14" s="8">
        <v>0</v>
      </c>
      <c r="AZ14" s="36">
        <v>1</v>
      </c>
      <c r="BA14" s="10">
        <f t="shared" si="20"/>
        <v>0.5</v>
      </c>
      <c r="BB14" s="36">
        <f t="shared" si="21"/>
        <v>1</v>
      </c>
      <c r="BC14" s="57">
        <f t="shared" si="22"/>
        <v>0.1</v>
      </c>
      <c r="BD14" s="57">
        <f t="shared" si="23"/>
        <v>0.8500000000000001</v>
      </c>
      <c r="BE14" s="57">
        <f>J14/I6*0.3075+W14/V6*0.3175+AL14/AK6*0.2375+BC14/BC6*0.1375</f>
        <v>1</v>
      </c>
      <c r="BF14" s="67">
        <v>2</v>
      </c>
      <c r="BG14" s="19" t="s">
        <v>48</v>
      </c>
      <c r="BH14" s="73">
        <f t="shared" si="24"/>
        <v>1</v>
      </c>
      <c r="BI14" s="75"/>
    </row>
    <row r="15" spans="1:61" ht="24.75" customHeight="1">
      <c r="A15" s="19" t="s">
        <v>49</v>
      </c>
      <c r="B15" s="36">
        <v>0.898</v>
      </c>
      <c r="C15" s="10">
        <f t="shared" si="13"/>
        <v>0.449</v>
      </c>
      <c r="D15" s="133">
        <v>1</v>
      </c>
      <c r="E15" s="10">
        <f t="shared" si="14"/>
        <v>0.25</v>
      </c>
      <c r="F15" s="133"/>
      <c r="G15" s="38">
        <f t="shared" si="0"/>
        <v>0</v>
      </c>
      <c r="H15" s="40">
        <f t="shared" si="1"/>
        <v>0.6990000000000001</v>
      </c>
      <c r="I15" s="57">
        <f t="shared" si="15"/>
        <v>0.18873000000000004</v>
      </c>
      <c r="J15" s="57">
        <f>(0.625*B15+0.375*D15)*I6</f>
        <v>0.2527875</v>
      </c>
      <c r="K15" s="50"/>
      <c r="L15" s="125">
        <f t="shared" si="16"/>
        <v>0</v>
      </c>
      <c r="M15" s="11">
        <v>0.25</v>
      </c>
      <c r="N15" s="10">
        <f>M15*0.25</f>
        <v>0.0625</v>
      </c>
      <c r="O15" s="11"/>
      <c r="P15" s="11">
        <f t="shared" si="17"/>
        <v>0</v>
      </c>
      <c r="Q15" s="11"/>
      <c r="R15" s="10">
        <f t="shared" si="17"/>
        <v>0</v>
      </c>
      <c r="S15" s="11"/>
      <c r="T15" s="10">
        <f t="shared" si="3"/>
        <v>0</v>
      </c>
      <c r="U15" s="40">
        <f t="shared" si="18"/>
        <v>0.0625</v>
      </c>
      <c r="V15" s="57">
        <f t="shared" si="19"/>
        <v>0.0175</v>
      </c>
      <c r="W15" s="62">
        <f>M15*V6</f>
        <v>0.07</v>
      </c>
      <c r="X15" s="173"/>
      <c r="Y15" s="11">
        <f t="shared" si="25"/>
        <v>0</v>
      </c>
      <c r="Z15" s="173"/>
      <c r="AA15" s="11">
        <f t="shared" si="25"/>
        <v>0</v>
      </c>
      <c r="AB15" s="173"/>
      <c r="AC15" s="10">
        <f t="shared" si="4"/>
        <v>0</v>
      </c>
      <c r="AD15" s="157">
        <v>100</v>
      </c>
      <c r="AE15" s="46">
        <v>100</v>
      </c>
      <c r="AF15" s="11">
        <v>1</v>
      </c>
      <c r="AG15" s="20">
        <f>AF15*0.37</f>
        <v>0.37</v>
      </c>
      <c r="AH15" s="20"/>
      <c r="AI15" s="20"/>
      <c r="AJ15" s="44">
        <f t="shared" si="5"/>
        <v>0.37</v>
      </c>
      <c r="AK15" s="57">
        <f t="shared" si="6"/>
        <v>0.074</v>
      </c>
      <c r="AL15" s="57">
        <f>AF15*AK6</f>
        <v>0.2</v>
      </c>
      <c r="AM15" s="11"/>
      <c r="AN15" s="10">
        <f t="shared" si="7"/>
        <v>0</v>
      </c>
      <c r="AO15" s="11"/>
      <c r="AP15" s="9">
        <f t="shared" si="8"/>
        <v>0</v>
      </c>
      <c r="AQ15" s="11"/>
      <c r="AR15" s="10">
        <f t="shared" si="9"/>
        <v>0</v>
      </c>
      <c r="AS15" s="11"/>
      <c r="AT15" s="10">
        <f t="shared" si="10"/>
        <v>0</v>
      </c>
      <c r="AU15" s="10">
        <f t="shared" si="11"/>
        <v>0</v>
      </c>
      <c r="AV15" s="57">
        <f t="shared" si="12"/>
        <v>0</v>
      </c>
      <c r="AW15" s="11">
        <v>1</v>
      </c>
      <c r="AX15" s="11">
        <v>0.5</v>
      </c>
      <c r="AY15" s="8">
        <v>0.411</v>
      </c>
      <c r="AZ15" s="36">
        <v>0.795</v>
      </c>
      <c r="BA15" s="10">
        <f t="shared" si="20"/>
        <v>0.3975</v>
      </c>
      <c r="BB15" s="36">
        <f t="shared" si="21"/>
        <v>0.8975</v>
      </c>
      <c r="BC15" s="57">
        <f t="shared" si="22"/>
        <v>0.08975</v>
      </c>
      <c r="BD15" s="57">
        <f t="shared" si="23"/>
        <v>0.6125375</v>
      </c>
      <c r="BE15" s="57">
        <f>J15/I6*0.3075+W15/V6*0.3175+AL15/AK6*0.2375+BC15/BC6*0.1375</f>
        <v>0.728178125</v>
      </c>
      <c r="BF15" s="67">
        <v>7</v>
      </c>
      <c r="BG15" s="19" t="s">
        <v>49</v>
      </c>
      <c r="BH15" s="73">
        <f t="shared" si="24"/>
        <v>0.728178125</v>
      </c>
      <c r="BI15" s="75"/>
    </row>
    <row r="16" spans="1:61" ht="24.75" customHeight="1">
      <c r="A16" s="19" t="s">
        <v>59</v>
      </c>
      <c r="B16" s="36">
        <v>1</v>
      </c>
      <c r="C16" s="10">
        <f t="shared" si="13"/>
        <v>0.5</v>
      </c>
      <c r="D16" s="133">
        <v>1</v>
      </c>
      <c r="E16" s="10">
        <f t="shared" si="14"/>
        <v>0.25</v>
      </c>
      <c r="F16" s="133"/>
      <c r="G16" s="38">
        <f t="shared" si="0"/>
        <v>0</v>
      </c>
      <c r="H16" s="40">
        <f t="shared" si="1"/>
        <v>0.75</v>
      </c>
      <c r="I16" s="57">
        <f t="shared" si="15"/>
        <v>0.2025</v>
      </c>
      <c r="J16" s="57">
        <f>(0.625*B16+0.375*D16)*I6</f>
        <v>0.27</v>
      </c>
      <c r="K16" s="50"/>
      <c r="L16" s="125">
        <f t="shared" si="16"/>
        <v>0</v>
      </c>
      <c r="M16" s="11">
        <v>1</v>
      </c>
      <c r="N16" s="10">
        <f>M16*0.25</f>
        <v>0.25</v>
      </c>
      <c r="O16" s="11"/>
      <c r="P16" s="11">
        <f t="shared" si="17"/>
        <v>0</v>
      </c>
      <c r="Q16" s="11"/>
      <c r="R16" s="10">
        <f t="shared" si="17"/>
        <v>0</v>
      </c>
      <c r="S16" s="11"/>
      <c r="T16" s="152">
        <f t="shared" si="3"/>
        <v>0</v>
      </c>
      <c r="U16" s="153">
        <f t="shared" si="18"/>
        <v>0.25</v>
      </c>
      <c r="V16" s="57">
        <f t="shared" si="19"/>
        <v>0.07</v>
      </c>
      <c r="W16" s="151">
        <f>M16*V6</f>
        <v>0.28</v>
      </c>
      <c r="X16" s="173"/>
      <c r="Y16" s="11">
        <f t="shared" si="25"/>
        <v>0</v>
      </c>
      <c r="Z16" s="173"/>
      <c r="AA16" s="11">
        <f t="shared" si="25"/>
        <v>0</v>
      </c>
      <c r="AB16" s="173"/>
      <c r="AC16" s="10">
        <f t="shared" si="4"/>
        <v>0</v>
      </c>
      <c r="AD16" s="157"/>
      <c r="AE16" s="46"/>
      <c r="AF16" s="11"/>
      <c r="AG16" s="20"/>
      <c r="AH16" s="154"/>
      <c r="AI16" s="154"/>
      <c r="AJ16" s="44">
        <f>AC16+AA16+Y16</f>
        <v>0</v>
      </c>
      <c r="AK16" s="17">
        <f t="shared" si="6"/>
        <v>0</v>
      </c>
      <c r="AL16" s="57"/>
      <c r="AM16" s="11"/>
      <c r="AN16" s="10">
        <f t="shared" si="7"/>
        <v>0</v>
      </c>
      <c r="AO16" s="11"/>
      <c r="AP16" s="155">
        <f t="shared" si="8"/>
        <v>0</v>
      </c>
      <c r="AQ16" s="11"/>
      <c r="AR16" s="10">
        <f t="shared" si="9"/>
        <v>0</v>
      </c>
      <c r="AS16" s="11"/>
      <c r="AT16" s="10">
        <f t="shared" si="10"/>
        <v>0</v>
      </c>
      <c r="AU16" s="152">
        <f t="shared" si="11"/>
        <v>0</v>
      </c>
      <c r="AV16" s="57">
        <f t="shared" si="12"/>
        <v>0</v>
      </c>
      <c r="AW16" s="11">
        <v>1</v>
      </c>
      <c r="AX16" s="11">
        <v>0.5</v>
      </c>
      <c r="AY16" s="8">
        <v>0</v>
      </c>
      <c r="AZ16" s="36">
        <v>1</v>
      </c>
      <c r="BA16" s="10">
        <f t="shared" si="20"/>
        <v>0.5</v>
      </c>
      <c r="BB16" s="36">
        <f t="shared" si="21"/>
        <v>1</v>
      </c>
      <c r="BC16" s="57">
        <f t="shared" si="22"/>
        <v>0.1</v>
      </c>
      <c r="BD16" s="57">
        <f t="shared" si="23"/>
        <v>0.65</v>
      </c>
      <c r="BE16" s="57">
        <f>J16/I6*0.38666+W16/V6*0.39666+BC16/BC6*0.21666</f>
        <v>0.99998</v>
      </c>
      <c r="BF16" s="156">
        <v>3</v>
      </c>
      <c r="BG16" s="19" t="s">
        <v>59</v>
      </c>
      <c r="BH16" s="73">
        <f t="shared" si="24"/>
        <v>0.99998</v>
      </c>
      <c r="BI16" s="75"/>
    </row>
    <row r="17" spans="1:61" ht="12.75">
      <c r="A17" s="130" t="s">
        <v>54</v>
      </c>
      <c r="B17" s="128">
        <f>SUM(B9:B16)/8</f>
        <v>0.98725</v>
      </c>
      <c r="C17" s="10">
        <f aca="true" t="shared" si="26" ref="C17:H17">SUM(C9:C16)/8</f>
        <v>0.493625</v>
      </c>
      <c r="D17" s="128">
        <f t="shared" si="26"/>
        <v>1</v>
      </c>
      <c r="E17" s="10">
        <f t="shared" si="26"/>
        <v>0.25</v>
      </c>
      <c r="F17" s="133">
        <f t="shared" si="26"/>
        <v>0</v>
      </c>
      <c r="G17" s="38">
        <f t="shared" si="26"/>
        <v>0</v>
      </c>
      <c r="H17" s="40">
        <f t="shared" si="26"/>
        <v>0.743625</v>
      </c>
      <c r="I17" s="57">
        <f>SUM(I9:I16)/8</f>
        <v>0.20077875000000006</v>
      </c>
      <c r="J17" s="128">
        <f>SUM(J9:J15)/7</f>
        <v>0.2675410714285714</v>
      </c>
      <c r="K17" s="128">
        <f aca="true" t="shared" si="27" ref="K17:U17">SUM(K9:K16)/8</f>
        <v>0</v>
      </c>
      <c r="L17" s="128">
        <f t="shared" si="27"/>
        <v>0</v>
      </c>
      <c r="M17" s="128">
        <f t="shared" si="27"/>
        <v>0.84375</v>
      </c>
      <c r="N17" s="10">
        <f t="shared" si="27"/>
        <v>0.2109375</v>
      </c>
      <c r="O17" s="128">
        <f t="shared" si="27"/>
        <v>0</v>
      </c>
      <c r="P17" s="128">
        <f t="shared" si="27"/>
        <v>0</v>
      </c>
      <c r="Q17" s="128">
        <f t="shared" si="27"/>
        <v>0</v>
      </c>
      <c r="R17" s="10">
        <f t="shared" si="27"/>
        <v>0</v>
      </c>
      <c r="S17" s="128">
        <f t="shared" si="27"/>
        <v>0</v>
      </c>
      <c r="T17" s="128">
        <f t="shared" si="27"/>
        <v>0</v>
      </c>
      <c r="U17" s="128">
        <f t="shared" si="27"/>
        <v>0.2109375</v>
      </c>
      <c r="V17" s="57">
        <f>SUM(V9:V16)/8</f>
        <v>0.05906250000000001</v>
      </c>
      <c r="W17" s="128">
        <f>SUM(W9:W15)/7</f>
        <v>0.23000000000000004</v>
      </c>
      <c r="X17" s="128">
        <f aca="true" t="shared" si="28" ref="X17:BC17">SUM(X9:X16)/8</f>
        <v>0</v>
      </c>
      <c r="Y17" s="128">
        <f t="shared" si="28"/>
        <v>0</v>
      </c>
      <c r="Z17" s="128">
        <f t="shared" si="28"/>
        <v>0</v>
      </c>
      <c r="AA17" s="128">
        <f t="shared" si="28"/>
        <v>0</v>
      </c>
      <c r="AB17" s="128">
        <f t="shared" si="28"/>
        <v>0</v>
      </c>
      <c r="AC17" s="10">
        <f t="shared" si="28"/>
        <v>0</v>
      </c>
      <c r="AD17" s="128">
        <f t="shared" si="28"/>
        <v>50</v>
      </c>
      <c r="AE17" s="128">
        <f t="shared" si="28"/>
        <v>50</v>
      </c>
      <c r="AF17" s="128">
        <f t="shared" si="28"/>
        <v>0.5</v>
      </c>
      <c r="AG17" s="20">
        <f t="shared" si="28"/>
        <v>0.185</v>
      </c>
      <c r="AH17" s="128">
        <f t="shared" si="28"/>
        <v>0</v>
      </c>
      <c r="AI17" s="128">
        <f t="shared" si="28"/>
        <v>0</v>
      </c>
      <c r="AJ17" s="128">
        <f t="shared" si="28"/>
        <v>0.185</v>
      </c>
      <c r="AK17" s="57">
        <f t="shared" si="28"/>
        <v>0.037</v>
      </c>
      <c r="AL17" s="57">
        <f t="shared" si="28"/>
        <v>0.1</v>
      </c>
      <c r="AM17" s="128">
        <f t="shared" si="28"/>
        <v>0</v>
      </c>
      <c r="AN17" s="10">
        <f t="shared" si="28"/>
        <v>0</v>
      </c>
      <c r="AO17" s="128">
        <f t="shared" si="28"/>
        <v>0</v>
      </c>
      <c r="AP17" s="128">
        <f t="shared" si="28"/>
        <v>0</v>
      </c>
      <c r="AQ17" s="128">
        <f t="shared" si="28"/>
        <v>0</v>
      </c>
      <c r="AR17" s="10">
        <f t="shared" si="28"/>
        <v>0</v>
      </c>
      <c r="AS17" s="128">
        <f t="shared" si="28"/>
        <v>0</v>
      </c>
      <c r="AT17" s="10">
        <f t="shared" si="28"/>
        <v>0</v>
      </c>
      <c r="AU17" s="128">
        <f t="shared" si="28"/>
        <v>0</v>
      </c>
      <c r="AV17" s="57">
        <f t="shared" si="28"/>
        <v>0</v>
      </c>
      <c r="AW17" s="128">
        <f t="shared" si="28"/>
        <v>1</v>
      </c>
      <c r="AX17" s="128">
        <f t="shared" si="28"/>
        <v>0.5</v>
      </c>
      <c r="AY17" s="128">
        <f t="shared" si="28"/>
        <v>0.10087499999999999</v>
      </c>
      <c r="AZ17" s="128">
        <f t="shared" si="28"/>
        <v>0.974375</v>
      </c>
      <c r="BA17" s="10">
        <f t="shared" si="28"/>
        <v>0.4871875</v>
      </c>
      <c r="BB17" s="36">
        <f t="shared" si="28"/>
        <v>0.9871875</v>
      </c>
      <c r="BC17" s="57">
        <f t="shared" si="28"/>
        <v>0.09871875</v>
      </c>
      <c r="BD17" s="127"/>
      <c r="BE17" s="127"/>
      <c r="BF17" s="129"/>
      <c r="BG17" s="129"/>
      <c r="BH17" s="128">
        <f>SUM(BH9:BH16)/8</f>
        <v>0.941221015625</v>
      </c>
      <c r="BI17" s="129"/>
    </row>
    <row r="18" ht="12.75">
      <c r="BH18" s="126"/>
    </row>
  </sheetData>
  <sheetProtection/>
  <mergeCells count="81">
    <mergeCell ref="B4:B5"/>
    <mergeCell ref="B1:T1"/>
    <mergeCell ref="F3:G3"/>
    <mergeCell ref="K3:L3"/>
    <mergeCell ref="K2:L2"/>
    <mergeCell ref="I2:I5"/>
    <mergeCell ref="D4:D5"/>
    <mergeCell ref="E4:E5"/>
    <mergeCell ref="B3:C3"/>
    <mergeCell ref="D3:E3"/>
    <mergeCell ref="AH4:AH5"/>
    <mergeCell ref="AI4:AI5"/>
    <mergeCell ref="AC4:AC5"/>
    <mergeCell ref="AK2:AK5"/>
    <mergeCell ref="AF4:AF5"/>
    <mergeCell ref="AG4:AG5"/>
    <mergeCell ref="AE4:AE5"/>
    <mergeCell ref="AD4:AD5"/>
    <mergeCell ref="AB3:AC3"/>
    <mergeCell ref="AH3:AI3"/>
    <mergeCell ref="Q3:R3"/>
    <mergeCell ref="N4:N5"/>
    <mergeCell ref="O4:O5"/>
    <mergeCell ref="P4:P5"/>
    <mergeCell ref="K4:K5"/>
    <mergeCell ref="L4:L5"/>
    <mergeCell ref="A2:A5"/>
    <mergeCell ref="X4:X5"/>
    <mergeCell ref="AB4:AB5"/>
    <mergeCell ref="H2:H5"/>
    <mergeCell ref="M3:N3"/>
    <mergeCell ref="R4:R5"/>
    <mergeCell ref="Z4:Z5"/>
    <mergeCell ref="J2:J5"/>
    <mergeCell ref="Q4:Q5"/>
    <mergeCell ref="C4:C5"/>
    <mergeCell ref="AA4:AA5"/>
    <mergeCell ref="M4:M5"/>
    <mergeCell ref="Y4:Y5"/>
    <mergeCell ref="S4:S5"/>
    <mergeCell ref="S3:T3"/>
    <mergeCell ref="AD3:AG3"/>
    <mergeCell ref="X3:Y3"/>
    <mergeCell ref="Z3:AA3"/>
    <mergeCell ref="T4:T5"/>
    <mergeCell ref="O3:P3"/>
    <mergeCell ref="AU2:AU5"/>
    <mergeCell ref="AP4:AP5"/>
    <mergeCell ref="AO3:AP3"/>
    <mergeCell ref="AQ3:AR3"/>
    <mergeCell ref="AQ4:AQ5"/>
    <mergeCell ref="AR4:AR5"/>
    <mergeCell ref="U2:U5"/>
    <mergeCell ref="V2:V5"/>
    <mergeCell ref="W2:W5"/>
    <mergeCell ref="AT4:AT5"/>
    <mergeCell ref="AM3:AN3"/>
    <mergeCell ref="AN4:AN5"/>
    <mergeCell ref="AS3:AT3"/>
    <mergeCell ref="AJ2:AJ5"/>
    <mergeCell ref="AL2:AL5"/>
    <mergeCell ref="AM4:AM5"/>
    <mergeCell ref="AV2:AV5"/>
    <mergeCell ref="BF2:BF5"/>
    <mergeCell ref="BA4:BA5"/>
    <mergeCell ref="AM2:AT2"/>
    <mergeCell ref="BE2:BE5"/>
    <mergeCell ref="BD2:BD5"/>
    <mergeCell ref="AS4:AS5"/>
    <mergeCell ref="AO4:AO5"/>
    <mergeCell ref="AY4:AY5"/>
    <mergeCell ref="AZ4:AZ5"/>
    <mergeCell ref="BG3:BG5"/>
    <mergeCell ref="BH2:BH5"/>
    <mergeCell ref="BI2:BI5"/>
    <mergeCell ref="BB2:BB5"/>
    <mergeCell ref="AW4:AW5"/>
    <mergeCell ref="AX4:AX5"/>
    <mergeCell ref="AW3:AX3"/>
    <mergeCell ref="AY3:BA3"/>
    <mergeCell ref="BC2:BC5"/>
  </mergeCells>
  <conditionalFormatting sqref="Z8">
    <cfRule type="cellIs" priority="43" dxfId="2" operator="equal" stopIfTrue="1">
      <formula>FALSE</formula>
    </cfRule>
  </conditionalFormatting>
  <conditionalFormatting sqref="AH8">
    <cfRule type="cellIs" priority="17" dxfId="0" operator="equal" stopIfTrue="1">
      <formula>"нет"</formula>
    </cfRule>
  </conditionalFormatting>
  <printOptions horizontalCentered="1"/>
  <pageMargins left="0.1968503937007874" right="0" top="0.4330708661417323" bottom="0.3937007874015748" header="0" footer="0"/>
  <pageSetup fitToHeight="0" fitToWidth="3" horizontalDpi="600" verticalDpi="600" orientation="landscape" paperSize="9" scale="62" r:id="rId1"/>
  <colBreaks count="2" manualBreakCount="2">
    <brk id="20" max="15" man="1"/>
    <brk id="42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90" zoomScalePageLayoutView="0" workbookViewId="0" topLeftCell="A1">
      <selection activeCell="J19" sqref="J19"/>
    </sheetView>
  </sheetViews>
  <sheetFormatPr defaultColWidth="9.00390625" defaultRowHeight="12.75"/>
  <cols>
    <col min="1" max="1" width="9.25390625" style="0" customWidth="1"/>
    <col min="2" max="2" width="71.25390625" style="0" customWidth="1"/>
    <col min="3" max="3" width="18.75390625" style="0" customWidth="1"/>
  </cols>
  <sheetData>
    <row r="2" spans="1:3" ht="122.25" customHeight="1">
      <c r="A2" s="231" t="s">
        <v>60</v>
      </c>
      <c r="B2" s="231"/>
      <c r="C2" s="231"/>
    </row>
    <row r="4" spans="1:3" ht="66" customHeight="1">
      <c r="A4" s="147" t="s">
        <v>37</v>
      </c>
      <c r="B4" s="148" t="s">
        <v>56</v>
      </c>
      <c r="C4" s="148" t="s">
        <v>38</v>
      </c>
    </row>
    <row r="5" spans="1:3" ht="66" customHeight="1">
      <c r="A5" s="145">
        <v>1</v>
      </c>
      <c r="B5" s="149" t="s">
        <v>59</v>
      </c>
      <c r="C5" s="146">
        <v>100</v>
      </c>
    </row>
    <row r="6" spans="1:3" ht="66" customHeight="1">
      <c r="A6" s="145">
        <v>2</v>
      </c>
      <c r="B6" s="150" t="s">
        <v>44</v>
      </c>
      <c r="C6" s="146">
        <v>100</v>
      </c>
    </row>
    <row r="7" spans="1:3" ht="44.25" customHeight="1">
      <c r="A7" s="145">
        <v>3</v>
      </c>
      <c r="B7" s="149" t="s">
        <v>43</v>
      </c>
      <c r="C7" s="146">
        <v>90.1</v>
      </c>
    </row>
    <row r="8" spans="1:3" ht="43.5" customHeight="1">
      <c r="A8" s="145">
        <v>4</v>
      </c>
      <c r="B8" s="150" t="s">
        <v>45</v>
      </c>
      <c r="C8" s="146">
        <v>90.1</v>
      </c>
    </row>
    <row r="9" spans="1:4" ht="21.75" customHeight="1">
      <c r="A9" s="138"/>
      <c r="B9" s="138"/>
      <c r="C9" s="174"/>
      <c r="D9" s="7"/>
    </row>
    <row r="10" spans="1:4" ht="18.75">
      <c r="A10" s="137" t="s">
        <v>39</v>
      </c>
      <c r="B10" s="138"/>
      <c r="C10" s="175">
        <v>100</v>
      </c>
      <c r="D10" s="7"/>
    </row>
    <row r="11" spans="1:4" ht="18.75">
      <c r="A11" s="137" t="s">
        <v>40</v>
      </c>
      <c r="B11" s="138"/>
      <c r="C11" s="175">
        <v>100</v>
      </c>
      <c r="D11" s="7"/>
    </row>
    <row r="12" spans="1:4" ht="18.75">
      <c r="A12" s="140" t="s">
        <v>41</v>
      </c>
      <c r="B12" s="138"/>
      <c r="C12" s="176">
        <f>(C7+C8+C6+C5)/4</f>
        <v>95.05</v>
      </c>
      <c r="D12" s="7"/>
    </row>
    <row r="13" spans="1:4" ht="18.75">
      <c r="A13" s="137" t="s">
        <v>42</v>
      </c>
      <c r="B13" s="138"/>
      <c r="C13" s="175">
        <v>90.1</v>
      </c>
      <c r="D13" s="7"/>
    </row>
  </sheetData>
  <sheetProtection/>
  <mergeCells count="1">
    <mergeCell ref="A2:C2"/>
  </mergeCells>
  <printOptions/>
  <pageMargins left="0.75" right="0.75" top="0.69" bottom="0.28" header="0.87" footer="0.2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3"/>
  <sheetViews>
    <sheetView view="pageBreakPreview" zoomScale="90" zoomScaleSheetLayoutView="90" workbookViewId="0" topLeftCell="A1">
      <selection activeCell="A3" sqref="A3"/>
    </sheetView>
  </sheetViews>
  <sheetFormatPr defaultColWidth="9.00390625" defaultRowHeight="12.75"/>
  <cols>
    <col min="1" max="1" width="7.875" style="0" customWidth="1"/>
    <col min="2" max="2" width="70.375" style="0" customWidth="1"/>
    <col min="3" max="3" width="18.75390625" style="0" customWidth="1"/>
  </cols>
  <sheetData>
    <row r="2" spans="1:3" ht="131.25" customHeight="1">
      <c r="A2" s="231" t="s">
        <v>61</v>
      </c>
      <c r="B2" s="231"/>
      <c r="C2" s="231"/>
    </row>
    <row r="4" spans="1:3" ht="69" customHeight="1">
      <c r="A4" s="147" t="s">
        <v>37</v>
      </c>
      <c r="B4" s="148" t="s">
        <v>55</v>
      </c>
      <c r="C4" s="148" t="s">
        <v>38</v>
      </c>
    </row>
    <row r="5" spans="1:3" ht="33" customHeight="1">
      <c r="A5" s="145">
        <v>1</v>
      </c>
      <c r="B5" s="143" t="s">
        <v>48</v>
      </c>
      <c r="C5" s="146">
        <v>100</v>
      </c>
    </row>
    <row r="6" spans="1:3" ht="33" customHeight="1">
      <c r="A6" s="145">
        <v>2</v>
      </c>
      <c r="B6" s="142" t="s">
        <v>47</v>
      </c>
      <c r="C6" s="146">
        <v>100</v>
      </c>
    </row>
    <row r="7" spans="1:3" ht="33" customHeight="1">
      <c r="A7" s="145">
        <v>3</v>
      </c>
      <c r="B7" s="143" t="s">
        <v>46</v>
      </c>
      <c r="C7" s="146">
        <v>100</v>
      </c>
    </row>
    <row r="8" spans="1:3" ht="48" customHeight="1">
      <c r="A8" s="145">
        <v>4</v>
      </c>
      <c r="B8" s="144" t="s">
        <v>49</v>
      </c>
      <c r="C8" s="146">
        <v>72.8</v>
      </c>
    </row>
    <row r="9" spans="1:3" ht="18.75">
      <c r="A9" s="134"/>
      <c r="B9" s="135"/>
      <c r="C9" s="136"/>
    </row>
    <row r="10" spans="1:3" ht="18.75">
      <c r="A10" s="137" t="s">
        <v>39</v>
      </c>
      <c r="B10" s="138"/>
      <c r="C10" s="139">
        <v>100</v>
      </c>
    </row>
    <row r="11" spans="1:3" ht="18.75">
      <c r="A11" s="137" t="s">
        <v>40</v>
      </c>
      <c r="B11" s="138"/>
      <c r="C11" s="139">
        <v>100</v>
      </c>
    </row>
    <row r="12" spans="1:3" ht="18.75">
      <c r="A12" s="140" t="s">
        <v>41</v>
      </c>
      <c r="B12" s="138"/>
      <c r="C12" s="141">
        <f>(C5+C8+C7+C6)/4</f>
        <v>93.2</v>
      </c>
    </row>
    <row r="13" spans="1:3" ht="18.75">
      <c r="A13" s="137" t="s">
        <v>42</v>
      </c>
      <c r="B13" s="138"/>
      <c r="C13" s="139">
        <v>72.8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Емельяненко Е.Л.</cp:lastModifiedBy>
  <cp:lastPrinted>2016-08-25T06:27:25Z</cp:lastPrinted>
  <dcterms:created xsi:type="dcterms:W3CDTF">2010-09-29T10:01:53Z</dcterms:created>
  <dcterms:modified xsi:type="dcterms:W3CDTF">2016-09-07T13:15:29Z</dcterms:modified>
  <cp:category/>
  <cp:version/>
  <cp:contentType/>
  <cp:contentStatus/>
</cp:coreProperties>
</file>